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dec 2018 qa data\version to post\"/>
    </mc:Choice>
  </mc:AlternateContent>
  <bookViews>
    <workbookView xWindow="0" yWindow="0" windowWidth="28800" windowHeight="11865"/>
  </bookViews>
  <sheets>
    <sheet name="coal" sheetId="2" r:id="rId1"/>
  </sheets>
  <calcPr calcId="162913"/>
</workbook>
</file>

<file path=xl/calcChain.xml><?xml version="1.0" encoding="utf-8"?>
<calcChain xmlns="http://schemas.openxmlformats.org/spreadsheetml/2006/main">
  <c r="L48" i="2" l="1"/>
  <c r="L66" i="2" l="1"/>
  <c r="K66" i="2"/>
  <c r="K60" i="2" l="1"/>
  <c r="K54" i="2"/>
  <c r="L60" i="2"/>
  <c r="L54" i="2"/>
  <c r="K48" i="2"/>
  <c r="L36" i="2"/>
  <c r="L12" i="2"/>
  <c r="L18" i="2"/>
  <c r="L6" i="2" l="1"/>
  <c r="K36" i="2" l="1"/>
  <c r="K30" i="2"/>
  <c r="K24" i="2"/>
  <c r="K6" i="2"/>
  <c r="K12" i="2"/>
  <c r="I65" i="2"/>
  <c r="I64" i="2"/>
  <c r="I63" i="2"/>
  <c r="I59" i="2"/>
  <c r="I58" i="2"/>
  <c r="I57" i="2"/>
  <c r="I53" i="2"/>
  <c r="I52" i="2"/>
  <c r="I51" i="2"/>
  <c r="I47" i="2"/>
  <c r="I46" i="2"/>
  <c r="I45" i="2"/>
  <c r="I41" i="2"/>
  <c r="I40" i="2"/>
  <c r="I39" i="2"/>
  <c r="I35" i="2"/>
  <c r="I34" i="2"/>
  <c r="I33" i="2"/>
  <c r="K42" i="2"/>
  <c r="R65" i="2"/>
  <c r="R64" i="2"/>
  <c r="R63" i="2"/>
  <c r="R62" i="2"/>
  <c r="R59" i="2"/>
  <c r="M60" i="2" s="1"/>
  <c r="R58" i="2"/>
  <c r="R57" i="2"/>
  <c r="R56" i="2"/>
  <c r="R53" i="2"/>
  <c r="M54" i="2" s="1"/>
  <c r="R52" i="2"/>
  <c r="R51" i="2"/>
  <c r="R50" i="2"/>
  <c r="R47" i="2"/>
  <c r="M48" i="2" s="1"/>
  <c r="R46" i="2"/>
  <c r="R45" i="2"/>
  <c r="R44" i="2"/>
  <c r="R41" i="2"/>
  <c r="M42" i="2" s="1"/>
  <c r="R40" i="2"/>
  <c r="R39" i="2"/>
  <c r="R38" i="2"/>
  <c r="R35" i="2"/>
  <c r="M36" i="2" s="1"/>
  <c r="R34" i="2"/>
  <c r="R33" i="2"/>
  <c r="R32" i="2"/>
  <c r="R29" i="2"/>
  <c r="R28" i="2"/>
  <c r="R27" i="2"/>
  <c r="R26" i="2"/>
  <c r="R23" i="2"/>
  <c r="R22" i="2"/>
  <c r="R21" i="2"/>
  <c r="R20" i="2"/>
  <c r="R17" i="2"/>
  <c r="M18" i="2" s="1"/>
  <c r="R16" i="2"/>
  <c r="R15" i="2"/>
  <c r="R14" i="2"/>
  <c r="R11" i="2"/>
  <c r="M12" i="2" s="1"/>
  <c r="R10" i="2"/>
  <c r="R9" i="2"/>
  <c r="R8" i="2"/>
  <c r="R5" i="2"/>
  <c r="M6" i="2" s="1"/>
  <c r="R4" i="2"/>
  <c r="R3" i="2"/>
  <c r="R2" i="2"/>
  <c r="I68" i="2" l="1"/>
  <c r="I62" i="2"/>
  <c r="I56" i="2"/>
  <c r="I50" i="2"/>
  <c r="I44" i="2"/>
  <c r="I38" i="2"/>
  <c r="I32" i="2"/>
  <c r="I29" i="2"/>
  <c r="I28" i="2"/>
  <c r="I27" i="2"/>
  <c r="I26" i="2"/>
  <c r="I23" i="2"/>
  <c r="I22" i="2"/>
  <c r="I21" i="2"/>
  <c r="I20" i="2"/>
  <c r="I17" i="2"/>
  <c r="I16" i="2"/>
  <c r="I15" i="2"/>
  <c r="I14" i="2"/>
  <c r="K18" i="2"/>
  <c r="J71" i="2"/>
  <c r="J70" i="2"/>
  <c r="J69" i="2"/>
  <c r="J68" i="2"/>
  <c r="J65" i="2"/>
  <c r="J64" i="2"/>
  <c r="J63" i="2"/>
  <c r="J62" i="2"/>
  <c r="J59" i="2"/>
  <c r="J58" i="2"/>
  <c r="J57" i="2"/>
  <c r="J56" i="2"/>
  <c r="J60" i="2" s="1"/>
  <c r="J53" i="2"/>
  <c r="J52" i="2"/>
  <c r="J51" i="2"/>
  <c r="J50" i="2"/>
  <c r="J54" i="2" s="1"/>
  <c r="J47" i="2"/>
  <c r="J46" i="2"/>
  <c r="J45" i="2"/>
  <c r="J44" i="2"/>
  <c r="J41" i="2"/>
  <c r="J40" i="2"/>
  <c r="J39" i="2"/>
  <c r="J38" i="2"/>
  <c r="J35" i="2"/>
  <c r="J34" i="2"/>
  <c r="J33" i="2"/>
  <c r="J32" i="2"/>
  <c r="J29" i="2"/>
  <c r="J28" i="2"/>
  <c r="J27" i="2"/>
  <c r="J26" i="2"/>
  <c r="J23" i="2"/>
  <c r="J22" i="2"/>
  <c r="J21" i="2"/>
  <c r="J20" i="2"/>
  <c r="J17" i="2"/>
  <c r="J16" i="2"/>
  <c r="J15" i="2"/>
  <c r="J14" i="2"/>
  <c r="J11" i="2"/>
  <c r="J10" i="2"/>
  <c r="J9" i="2"/>
  <c r="J8" i="2"/>
  <c r="O54" i="2" l="1"/>
  <c r="N54" i="2"/>
  <c r="O60" i="2"/>
  <c r="N60" i="2"/>
  <c r="J18" i="2"/>
  <c r="J30" i="2"/>
  <c r="J42" i="2"/>
  <c r="J48" i="2"/>
  <c r="J66" i="2"/>
  <c r="J24" i="2"/>
  <c r="J36" i="2"/>
  <c r="J5" i="2"/>
  <c r="J4" i="2"/>
  <c r="J3" i="2"/>
  <c r="J2" i="2"/>
  <c r="I5" i="2"/>
  <c r="I4" i="2"/>
  <c r="I3" i="2"/>
  <c r="I2" i="2"/>
  <c r="I11" i="2"/>
  <c r="I10" i="2"/>
  <c r="I9" i="2"/>
  <c r="J12" i="2"/>
  <c r="O12" i="2" s="1"/>
  <c r="I8" i="2"/>
  <c r="N48" i="2" l="1"/>
  <c r="O48" i="2"/>
  <c r="O42" i="2"/>
  <c r="N42" i="2"/>
  <c r="O66" i="2"/>
  <c r="N66" i="2"/>
  <c r="O36" i="2"/>
  <c r="N36" i="2"/>
  <c r="O30" i="2"/>
  <c r="N30" i="2"/>
  <c r="N24" i="2"/>
  <c r="O24" i="2"/>
  <c r="N18" i="2"/>
  <c r="O18" i="2"/>
  <c r="J6" i="2"/>
  <c r="N12" i="2"/>
  <c r="N6" i="2" l="1"/>
  <c r="O6" i="2"/>
</calcChain>
</file>

<file path=xl/sharedStrings.xml><?xml version="1.0" encoding="utf-8"?>
<sst xmlns="http://schemas.openxmlformats.org/spreadsheetml/2006/main" count="557" uniqueCount="97">
  <si>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</si>
  <si>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</si>
  <si>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</si>
  <si>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</si>
  <si>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</si>
  <si>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</si>
  <si>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</si>
  <si>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</si>
  <si>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</si>
  <si>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</si>
  <si>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</si>
  <si>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</si>
  <si>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Owner</t>
  </si>
  <si>
    <t xml:space="preserve"> Operator</t>
  </si>
  <si>
    <t xml:space="preserve"> Unit Type</t>
  </si>
  <si>
    <t xml:space="preserve"> Fuel Type (Primary)</t>
  </si>
  <si>
    <t xml:space="preserve"> Fuel Type (Secondary)</t>
  </si>
  <si>
    <t xml:space="preserve"> SO2 Control(s)</t>
  </si>
  <si>
    <t xml:space="preserve"> NOx Control(s)</t>
  </si>
  <si>
    <t>Pipeline Natural Gas</t>
  </si>
  <si>
    <t>Dry bottom wall-fired boiler</t>
  </si>
  <si>
    <t>Coal</t>
  </si>
  <si>
    <t>Wet Lime FGD</t>
  </si>
  <si>
    <t>Overfire Air</t>
  </si>
  <si>
    <t>Tangentially-fired</t>
  </si>
  <si>
    <t>Low NOx Burner Technology w/ Separated OFA</t>
  </si>
  <si>
    <t>Low NOx Burner Technology w/ Closed-coupled/Separated OFA</t>
  </si>
  <si>
    <t>Diesel Oil</t>
  </si>
  <si>
    <t>Dry Lime FGD</t>
  </si>
  <si>
    <t>Low NOx Burner Technology (Dry Bottom only)</t>
  </si>
  <si>
    <t>Circulating fluidized bed boiler</t>
  </si>
  <si>
    <t>Basin Electric Power Cooperative</t>
  </si>
  <si>
    <t>Montana Dakota Utilities Company</t>
  </si>
  <si>
    <t>B1</t>
  </si>
  <si>
    <t>ND</t>
  </si>
  <si>
    <t>Antelope Valley</t>
  </si>
  <si>
    <t>B2</t>
  </si>
  <si>
    <t>Overfire Air (Retired Jun 10, 2016)&lt;br&gt;Low NOx Burner Technology w/ Closed-coupled/Separated OFA (Began Jun 11, 2016)</t>
  </si>
  <si>
    <t>Coal Creek</t>
  </si>
  <si>
    <t>Great River Energy</t>
  </si>
  <si>
    <t>Low NOx Burner Technology w/ Closed-coupled/Separated OFA&lt;br&gt;Overfire Air</t>
  </si>
  <si>
    <t>Coyote</t>
  </si>
  <si>
    <t>Montana Dakota Utilities Company, Northern Municipal Power Agency, Northwestern Public Service Company, Otter Tail Power Company</t>
  </si>
  <si>
    <t>Otter Tail Power Company</t>
  </si>
  <si>
    <t>Cyclone boiler</t>
  </si>
  <si>
    <t>Overfire Air (Began Jun 15, 2016)</t>
  </si>
  <si>
    <t>Leland Olds</t>
  </si>
  <si>
    <t>Low NOx Burner Technology (Dry Bottom only)&lt;br&gt;Overfire Air</t>
  </si>
  <si>
    <t>Milton R Young</t>
  </si>
  <si>
    <t>Minnkota Power Cooperative, Inc.</t>
  </si>
  <si>
    <t>Wet Lime FGD&lt;br&gt;Wet Limestone</t>
  </si>
  <si>
    <t>Overfire Air&lt;br&gt;Selective Non-catalytic Reduction</t>
  </si>
  <si>
    <t>Square Butte Electric Cooperative</t>
  </si>
  <si>
    <t>Dual Alkali&lt;br&gt;Wet Lime FGD</t>
  </si>
  <si>
    <t>R M Heskett</t>
  </si>
  <si>
    <t>Bubbling fluidized bed boiler</t>
  </si>
  <si>
    <t>Fluidized Bed Limestone Injection (Began Apr 16, 2017)</t>
  </si>
  <si>
    <t>Spiritwood Station</t>
  </si>
  <si>
    <t>Dry Lime FGD&lt;br&gt;Fluidized Bed Limestone Injection</t>
  </si>
  <si>
    <t>Liquified Petroleum Gas, Pipeline Natural Gas</t>
  </si>
  <si>
    <t>Stanton</t>
  </si>
  <si>
    <t>SD</t>
  </si>
  <si>
    <t>Big Stone</t>
  </si>
  <si>
    <t>Montana Dakota Utilities Company, Northwestern Public Service Company, Otter Tail Power Company</t>
  </si>
  <si>
    <t>Diesel Oil, Wood</t>
  </si>
  <si>
    <t>Overfire Air&lt;br&gt;Selective Catalytic Reduction</t>
  </si>
  <si>
    <t>Overfire Air (Retired May 27, 2014)&lt;br&gt;Low NOx Burner Technology w/ Closed-coupled/Separated OFA (Began May 28, 2014)</t>
  </si>
  <si>
    <t>Minnesota Power and Light Company, Minnkota Power Cooperative, Inc., Square Butte Electric Cooperative</t>
  </si>
  <si>
    <t>Dry Lime FGD (Began Aug 31, 2015)</t>
  </si>
  <si>
    <t>Overfire Air&lt;br&gt;Selective Catalytic Reduction (Began Aug 26, 2015)</t>
  </si>
  <si>
    <t>Notes</t>
  </si>
  <si>
    <t>Nameplate Capacity (MW)</t>
  </si>
  <si>
    <t>Nameplate Capacity Factor</t>
  </si>
  <si>
    <t>Heat Rate (mmbtu/kwhr)</t>
  </si>
  <si>
    <t>Case 1 MW-h        (85% or Higher)</t>
  </si>
  <si>
    <t>Nox ER</t>
  </si>
  <si>
    <t>SO2 ER</t>
  </si>
  <si>
    <t>SO2 Tons</t>
  </si>
  <si>
    <t>85%</t>
  </si>
  <si>
    <t>Average HR =</t>
  </si>
  <si>
    <t>2018</t>
  </si>
  <si>
    <t>#2 2017</t>
  </si>
  <si>
    <t>2017</t>
  </si>
  <si>
    <t xml:space="preserve"> # of Months Reported</t>
  </si>
  <si>
    <t>94%</t>
  </si>
  <si>
    <t>90%</t>
  </si>
  <si>
    <t>91%</t>
  </si>
  <si>
    <t>New SO2 controls in 2017</t>
  </si>
  <si>
    <t>first full year of new controls</t>
  </si>
  <si>
    <t>outage for installation of new controls</t>
  </si>
  <si>
    <t>derate for mechanical</t>
  </si>
  <si>
    <t>separated overfire air added</t>
  </si>
  <si>
    <t>SO2 controls added - use 2018</t>
  </si>
  <si>
    <t>Nox @ 0.13 per new controls</t>
  </si>
  <si>
    <t>SNCR Optimized</t>
  </si>
  <si>
    <t>SNCR Optimized - use 2018</t>
  </si>
  <si>
    <t>LNB + SOFA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</si>
</sst>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E+00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FEA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3" fontId="0" fillId="0" borderId="10" xfId="0" applyNumberFormat="1" applyFill="1" applyBorder="1" applyAlignment="1"/>
    <xf numFmtId="3" fontId="0" fillId="0" borderId="10" xfId="0" applyNumberFormat="1" applyFill="1" applyBorder="1"/>
    <xf numFmtId="9" fontId="0" fillId="0" borderId="10" xfId="0" applyNumberFormat="1" applyFill="1" applyBorder="1"/>
    <xf numFmtId="3" fontId="0" fillId="0" borderId="10" xfId="0" applyNumberFormat="1" applyBorder="1"/>
    <xf numFmtId="3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3" fontId="0" fillId="36" borderId="10" xfId="0" applyNumberFormat="1" applyFill="1" applyBorder="1"/>
    <xf numFmtId="3" fontId="0" fillId="36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/>
    <xf numFmtId="3" fontId="0" fillId="36" borderId="10" xfId="0" quotePrefix="1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3" fontId="0" fillId="34" borderId="10" xfId="0" applyNumberFormat="1" applyFill="1" applyBorder="1"/>
    <xf numFmtId="9" fontId="0" fillId="34" borderId="10" xfId="0" applyNumberFormat="1" applyFill="1" applyBorder="1"/>
    <xf numFmtId="9" fontId="0" fillId="0" borderId="10" xfId="0" applyNumberFormat="1" applyFill="1" applyBorder="1" applyAlignment="1">
      <alignment horizontal="right"/>
    </xf>
    <xf numFmtId="3" fontId="0" fillId="0" borderId="10" xfId="0" quotePrefix="1" applyNumberFormat="1" applyFill="1" applyBorder="1" applyAlignment="1">
      <alignment horizontal="center"/>
    </xf>
    <xf numFmtId="164" fontId="0" fillId="0" borderId="10" xfId="0" quotePrefix="1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/>
    <xf numFmtId="3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3" fontId="0" fillId="34" borderId="10" xfId="0" quotePrefix="1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64" fontId="0" fillId="0" borderId="10" xfId="0" applyNumberFormat="1" applyFill="1" applyBorder="1"/>
    <xf numFmtId="3" fontId="0" fillId="36" borderId="10" xfId="0" applyNumberFormat="1" applyFill="1" applyBorder="1" applyAlignment="1"/>
    <xf numFmtId="164" fontId="0" fillId="36" borderId="10" xfId="0" applyNumberFormat="1" applyFill="1" applyBorder="1"/>
    <xf numFmtId="164" fontId="0" fillId="36" borderId="10" xfId="0" quotePrefix="1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3" fontId="0" fillId="37" borderId="10" xfId="0" applyNumberFormat="1" applyFill="1" applyBorder="1" applyAlignment="1"/>
    <xf numFmtId="3" fontId="0" fillId="37" borderId="10" xfId="0" applyNumberFormat="1" applyFill="1" applyBorder="1"/>
    <xf numFmtId="164" fontId="0" fillId="37" borderId="10" xfId="0" applyNumberFormat="1" applyFill="1" applyBorder="1"/>
    <xf numFmtId="164" fontId="0" fillId="37" borderId="10" xfId="0" quotePrefix="1" applyNumberFormat="1" applyFill="1" applyBorder="1" applyAlignment="1">
      <alignment horizontal="center"/>
    </xf>
    <xf numFmtId="3" fontId="0" fillId="37" borderId="10" xfId="0" quotePrefix="1" applyNumberForma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9" fontId="0" fillId="37" borderId="10" xfId="0" applyNumberFormat="1" applyFill="1" applyBorder="1"/>
    <xf numFmtId="3" fontId="0" fillId="37" borderId="10" xfId="0" applyNumberFormat="1" applyFill="1" applyBorder="1" applyAlignment="1">
      <alignment horizontal="left"/>
    </xf>
    <xf numFmtId="0" fontId="0" fillId="0" borderId="0" xfId="0" applyFill="1" applyBorder="1"/>
    <xf numFmtId="0" fontId="0" fillId="33" borderId="11" xfId="0" applyFill="1" applyBorder="1" applyAlignment="1">
      <alignment horizontal="center" wrapText="1"/>
    </xf>
    <xf numFmtId="3" fontId="0" fillId="33" borderId="11" xfId="0" applyNumberFormat="1" applyFill="1" applyBorder="1" applyAlignment="1">
      <alignment horizontal="center" wrapText="1"/>
    </xf>
    <xf numFmtId="166" fontId="18" fillId="35" borderId="11" xfId="0" applyNumberFormat="1" applyFont="1" applyFill="1" applyBorder="1" applyAlignment="1" applyProtection="1">
      <alignment horizontal="center" wrapText="1"/>
    </xf>
    <xf numFmtId="9" fontId="18" fillId="35" borderId="11" xfId="0" applyNumberFormat="1" applyFont="1" applyFill="1" applyBorder="1" applyAlignment="1" applyProtection="1">
      <alignment horizontal="center" wrapText="1"/>
    </xf>
    <xf numFmtId="164" fontId="18" fillId="35" borderId="11" xfId="0" applyNumberFormat="1" applyFont="1" applyFill="1" applyBorder="1" applyAlignment="1" applyProtection="1">
      <alignment horizontal="center" wrapText="1"/>
    </xf>
    <xf numFmtId="164" fontId="0" fillId="33" borderId="11" xfId="0" applyNumberFormat="1" applyFill="1" applyBorder="1" applyAlignment="1">
      <alignment horizontal="center" wrapText="1"/>
    </xf>
    <xf numFmtId="165" fontId="0" fillId="33" borderId="11" xfId="0" applyNumberFormat="1" applyFill="1" applyBorder="1" applyAlignment="1">
      <alignment horizontal="center" wrapText="1"/>
    </xf>
    <xf numFmtId="0" fontId="0" fillId="0" borderId="10" xfId="0" applyBorder="1"/>
    <xf numFmtId="164" fontId="0" fillId="0" borderId="10" xfId="0" applyNumberFormat="1" applyBorder="1"/>
    <xf numFmtId="165" fontId="0" fillId="0" borderId="10" xfId="0" applyNumberFormat="1" applyBorder="1"/>
    <xf numFmtId="0" fontId="0" fillId="36" borderId="10" xfId="0" applyFill="1" applyBorder="1"/>
    <xf numFmtId="165" fontId="0" fillId="36" borderId="10" xfId="0" applyNumberFormat="1" applyFill="1" applyBorder="1"/>
    <xf numFmtId="0" fontId="0" fillId="37" borderId="10" xfId="0" applyFill="1" applyBorder="1"/>
    <xf numFmtId="165" fontId="0" fillId="37" borderId="10" xfId="0" applyNumberFormat="1" applyFill="1" applyBorder="1"/>
    <xf numFmtId="0" fontId="0" fillId="0" borderId="10" xfId="0" applyFill="1" applyBorder="1"/>
    <xf numFmtId="165" fontId="0" fillId="0" borderId="10" xfId="0" applyNumberFormat="1" applyFill="1" applyBorder="1"/>
    <xf numFmtId="0" fontId="0" fillId="34" borderId="10" xfId="0" applyFill="1" applyBorder="1"/>
    <xf numFmtId="164" fontId="0" fillId="34" borderId="10" xfId="0" applyNumberFormat="1" applyFill="1" applyBorder="1"/>
    <xf numFmtId="165" fontId="0" fillId="34" borderId="10" xfId="0" applyNumberFormat="1" applyFill="1" applyBorder="1"/>
    <xf numFmtId="0" fontId="0" fillId="33" borderId="12" xfId="0" applyFill="1" applyBorder="1" applyAlignment="1">
      <alignment horizontal="center" wrapText="1"/>
    </xf>
    <xf numFmtId="0" fontId="0" fillId="0" borderId="13" xfId="0" applyBorder="1"/>
    <xf numFmtId="0" fontId="0" fillId="36" borderId="13" xfId="0" applyFill="1" applyBorder="1"/>
    <xf numFmtId="0" fontId="0" fillId="37" borderId="13" xfId="0" applyFill="1" applyBorder="1"/>
    <xf numFmtId="0" fontId="0" fillId="0" borderId="13" xfId="0" applyFill="1" applyBorder="1"/>
    <xf numFmtId="0" fontId="0" fillId="34" borderId="13" xfId="0" applyFill="1" applyBorder="1"/>
    <xf numFmtId="0" fontId="0" fillId="0" borderId="0" xfId="0" applyFill="1" applyBorder="1" applyAlignment="1">
      <alignment horizontal="center" wrapText="1"/>
    </xf>
    <xf numFmtId="0" fontId="0" fillId="37" borderId="10" xfId="0" applyFill="1" applyBorder="1" applyAlignment="1">
      <alignment horizontal="left"/>
    </xf>
    <xf numFmtId="164" fontId="0" fillId="37" borderId="10" xfId="0" applyNumberFormat="1" applyFill="1" applyBorder="1" applyAlignment="1">
      <alignment horizontal="left"/>
    </xf>
    <xf numFmtId="165" fontId="0" fillId="37" borderId="10" xfId="0" applyNumberFormat="1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37" borderId="10" xfId="0" applyNumberFormat="1" applyFill="1" applyBorder="1" applyAlignment="1">
      <alignment horizontal="left" wrapText="1"/>
    </xf>
    <xf numFmtId="0" fontId="0" fillId="34" borderId="14" xfId="0" applyFill="1" applyBorder="1"/>
    <xf numFmtId="3" fontId="0" fillId="34" borderId="14" xfId="0" applyNumberFormat="1" applyFill="1" applyBorder="1"/>
    <xf numFmtId="3" fontId="0" fillId="34" borderId="14" xfId="0" applyNumberFormat="1" applyFill="1" applyBorder="1" applyAlignment="1"/>
    <xf numFmtId="9" fontId="0" fillId="34" borderId="14" xfId="0" applyNumberFormat="1" applyFill="1" applyBorder="1"/>
    <xf numFmtId="3" fontId="0" fillId="34" borderId="14" xfId="0" quotePrefix="1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64" fontId="0" fillId="34" borderId="14" xfId="0" applyNumberFormat="1" applyFill="1" applyBorder="1"/>
    <xf numFmtId="165" fontId="0" fillId="34" borderId="14" xfId="0" applyNumberFormat="1" applyFill="1" applyBorder="1"/>
    <xf numFmtId="0" fontId="0" fillId="34" borderId="15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9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3" fontId="0" fillId="37" borderId="1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zoomScale="75" zoomScaleNormal="75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7.42578125" style="39" customWidth="1"/>
    <col min="2" max="2" width="31.7109375" style="39" customWidth="1"/>
    <col min="3" max="3" width="9.28515625" style="39" customWidth="1"/>
    <col min="4" max="4" width="7.42578125" style="39" bestFit="1" customWidth="1"/>
    <col min="5" max="5" width="6" style="39" customWidth="1"/>
    <col min="6" max="6" width="13.5703125" style="82" customWidth="1"/>
    <col min="7" max="7" width="30" style="88" customWidth="1"/>
    <col min="8" max="8" width="14.7109375" style="82" bestFit="1" customWidth="1"/>
    <col min="9" max="9" width="15.7109375" style="89" bestFit="1" customWidth="1"/>
    <col min="10" max="10" width="14" style="82" bestFit="1" customWidth="1"/>
    <col min="11" max="11" width="20.7109375" style="84" bestFit="1" customWidth="1"/>
    <col min="12" max="12" width="9.7109375" style="85" customWidth="1"/>
    <col min="13" max="13" width="9" style="85" bestFit="1" customWidth="1"/>
    <col min="14" max="14" width="9.7109375" style="82" bestFit="1" customWidth="1"/>
    <col min="15" max="15" width="9.85546875" style="82" bestFit="1" customWidth="1"/>
    <col min="16" max="16" width="11.85546875" style="82" customWidth="1"/>
    <col min="17" max="17" width="13.140625" style="91" bestFit="1" customWidth="1"/>
    <col min="18" max="18" width="9.85546875" style="82" customWidth="1"/>
    <col min="19" max="19" width="10.28515625" style="82" bestFit="1" customWidth="1"/>
    <col min="20" max="20" width="9.85546875" style="82" bestFit="1" customWidth="1"/>
    <col min="21" max="21" width="15" style="82" bestFit="1" customWidth="1"/>
    <col min="22" max="22" width="10.140625" style="92" customWidth="1"/>
    <col min="23" max="23" width="32.7109375" style="39" hidden="1" customWidth="1"/>
    <col min="24" max="24" width="29.7109375" style="39" customWidth="1"/>
    <col min="25" max="25" width="29.42578125" style="39" hidden="1" customWidth="1"/>
    <col min="26" max="26" width="28.5703125" style="39" hidden="1" customWidth="1"/>
    <col min="27" max="27" width="27.7109375" style="39" hidden="1" customWidth="1"/>
    <col min="28" max="28" width="33.140625" style="39" customWidth="1"/>
    <col min="29" max="29" width="39.7109375" style="39" customWidth="1"/>
    <col min="30" max="16384" width="9.140625" style="39"/>
  </cols>
  <sheetData>
    <row r="1" spans="1:29" s="65" customFormat="1" ht="45.75" thickTop="1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1" t="s">
        <v>5</v>
      </c>
      <c r="G1" s="42" t="s">
        <v>70</v>
      </c>
      <c r="H1" s="42" t="s">
        <v>71</v>
      </c>
      <c r="I1" s="43" t="s">
        <v>72</v>
      </c>
      <c r="J1" s="42" t="s">
        <v>73</v>
      </c>
      <c r="K1" s="42" t="s">
        <v>74</v>
      </c>
      <c r="L1" s="44" t="s">
        <v>75</v>
      </c>
      <c r="M1" s="44" t="s">
        <v>76</v>
      </c>
      <c r="N1" s="44" t="s">
        <v>9</v>
      </c>
      <c r="O1" s="42" t="s">
        <v>77</v>
      </c>
      <c r="P1" s="41" t="s">
        <v>6</v>
      </c>
      <c r="Q1" s="45" t="s">
        <v>8</v>
      </c>
      <c r="R1" s="41" t="s">
        <v>76</v>
      </c>
      <c r="S1" s="41" t="s">
        <v>9</v>
      </c>
      <c r="T1" s="41" t="s">
        <v>7</v>
      </c>
      <c r="U1" s="41" t="s">
        <v>10</v>
      </c>
      <c r="V1" s="46" t="s">
        <v>11</v>
      </c>
      <c r="W1" s="40" t="s">
        <v>12</v>
      </c>
      <c r="X1" s="40" t="s">
        <v>13</v>
      </c>
      <c r="Y1" s="40" t="s">
        <v>14</v>
      </c>
      <c r="Z1" s="40" t="s">
        <v>15</v>
      </c>
      <c r="AA1" s="40" t="s">
        <v>16</v>
      </c>
      <c r="AB1" s="40" t="s">
        <v>17</v>
      </c>
      <c r="AC1" s="59" t="s">
        <v>18</v>
      </c>
    </row>
    <row r="2" spans="1:29" x14ac:dyDescent="0.25">
      <c r="A2" s="47" t="s">
        <v>34</v>
      </c>
      <c r="B2" s="47" t="s">
        <v>35</v>
      </c>
      <c r="C2" s="47">
        <v>6469</v>
      </c>
      <c r="D2" s="47" t="s">
        <v>33</v>
      </c>
      <c r="E2" s="47">
        <v>2014</v>
      </c>
      <c r="F2" s="4">
        <v>7029.78</v>
      </c>
      <c r="G2" s="30" t="s">
        <v>96</v>
      </c>
      <c r="H2" s="2">
        <v>434.9</v>
      </c>
      <c r="I2" s="3">
        <f>P2/(H$2*8760)</f>
        <v>0.77187962172587821</v>
      </c>
      <c r="J2" s="4">
        <f>V2/P2*1000</f>
        <v>10582.163478154369</v>
      </c>
      <c r="K2" s="5"/>
      <c r="L2" s="6"/>
      <c r="M2" s="6"/>
      <c r="N2" s="2"/>
      <c r="O2" s="2"/>
      <c r="P2" s="4">
        <v>2940648.32</v>
      </c>
      <c r="Q2" s="48">
        <v>0.20130000000000001</v>
      </c>
      <c r="R2" s="48">
        <f>T2*2000/V2</f>
        <v>0.37332086692883615</v>
      </c>
      <c r="S2" s="4">
        <v>3195.9609999999998</v>
      </c>
      <c r="T2" s="4">
        <v>5808.5780000000004</v>
      </c>
      <c r="U2" s="4">
        <v>3387856.1639999999</v>
      </c>
      <c r="V2" s="49">
        <v>31118421.254000001</v>
      </c>
      <c r="W2" s="47" t="s">
        <v>31</v>
      </c>
      <c r="X2" s="47" t="s">
        <v>31</v>
      </c>
      <c r="Y2" s="47" t="s">
        <v>24</v>
      </c>
      <c r="Z2" s="47" t="s">
        <v>21</v>
      </c>
      <c r="AA2" s="47"/>
      <c r="AB2" s="47" t="s">
        <v>28</v>
      </c>
      <c r="AC2" s="60" t="s">
        <v>66</v>
      </c>
    </row>
    <row r="3" spans="1:29" x14ac:dyDescent="0.25">
      <c r="A3" s="47" t="s">
        <v>34</v>
      </c>
      <c r="B3" s="47" t="s">
        <v>35</v>
      </c>
      <c r="C3" s="47">
        <v>6469</v>
      </c>
      <c r="D3" s="47" t="s">
        <v>33</v>
      </c>
      <c r="E3" s="47">
        <v>2015</v>
      </c>
      <c r="F3" s="4">
        <v>8290.67</v>
      </c>
      <c r="H3" s="2"/>
      <c r="I3" s="3">
        <f t="shared" ref="I3:I5" si="0">P3/(H$2*8760)</f>
        <v>0.92132608293934148</v>
      </c>
      <c r="J3" s="4">
        <f>V3/P3*1000</f>
        <v>10574.237000795634</v>
      </c>
      <c r="K3" s="5"/>
      <c r="L3" s="6"/>
      <c r="M3" s="6"/>
      <c r="N3" s="2"/>
      <c r="O3" s="2"/>
      <c r="P3" s="4">
        <v>3509998.09</v>
      </c>
      <c r="Q3" s="48">
        <v>0.11210000000000001</v>
      </c>
      <c r="R3" s="48">
        <f>T3*2000/V3</f>
        <v>0.34010902249804403</v>
      </c>
      <c r="S3" s="4">
        <v>2103.4430000000002</v>
      </c>
      <c r="T3" s="4">
        <v>6311.6670000000004</v>
      </c>
      <c r="U3" s="4">
        <v>4040770.6570000001</v>
      </c>
      <c r="V3" s="49">
        <v>37115551.675999999</v>
      </c>
      <c r="W3" s="47" t="s">
        <v>31</v>
      </c>
      <c r="X3" s="47" t="s">
        <v>31</v>
      </c>
      <c r="Y3" s="47" t="s">
        <v>24</v>
      </c>
      <c r="Z3" s="47" t="s">
        <v>21</v>
      </c>
      <c r="AA3" s="47"/>
      <c r="AB3" s="47" t="s">
        <v>28</v>
      </c>
      <c r="AC3" s="60" t="s">
        <v>26</v>
      </c>
    </row>
    <row r="4" spans="1:29" x14ac:dyDescent="0.25">
      <c r="A4" s="47" t="s">
        <v>34</v>
      </c>
      <c r="B4" s="47" t="s">
        <v>35</v>
      </c>
      <c r="C4" s="47">
        <v>6469</v>
      </c>
      <c r="D4" s="47" t="s">
        <v>33</v>
      </c>
      <c r="E4" s="47">
        <v>2016</v>
      </c>
      <c r="F4" s="4">
        <v>8374.06</v>
      </c>
      <c r="G4" s="1"/>
      <c r="H4" s="2"/>
      <c r="I4" s="3">
        <f t="shared" si="0"/>
        <v>0.94262366512639761</v>
      </c>
      <c r="J4" s="4">
        <f>V4/P4*1000</f>
        <v>10344.371131586218</v>
      </c>
      <c r="K4" s="5"/>
      <c r="L4" s="6"/>
      <c r="M4" s="6"/>
      <c r="N4" s="2"/>
      <c r="O4" s="2"/>
      <c r="P4" s="4">
        <v>3591136</v>
      </c>
      <c r="Q4" s="48">
        <v>0.12570000000000001</v>
      </c>
      <c r="R4" s="48">
        <f>T4*2000/V4</f>
        <v>0.3905722241722121</v>
      </c>
      <c r="S4" s="4">
        <v>2357.8429999999998</v>
      </c>
      <c r="T4" s="4">
        <v>7254.4970000000003</v>
      </c>
      <c r="U4" s="4">
        <v>4044308.3509999998</v>
      </c>
      <c r="V4" s="49">
        <v>37148043.568000004</v>
      </c>
      <c r="W4" s="47" t="s">
        <v>31</v>
      </c>
      <c r="X4" s="47" t="s">
        <v>31</v>
      </c>
      <c r="Y4" s="47" t="s">
        <v>24</v>
      </c>
      <c r="Z4" s="47" t="s">
        <v>21</v>
      </c>
      <c r="AA4" s="47"/>
      <c r="AB4" s="47" t="s">
        <v>28</v>
      </c>
      <c r="AC4" s="60" t="s">
        <v>26</v>
      </c>
    </row>
    <row r="5" spans="1:29" x14ac:dyDescent="0.25">
      <c r="A5" s="47" t="s">
        <v>34</v>
      </c>
      <c r="B5" s="47" t="s">
        <v>35</v>
      </c>
      <c r="C5" s="47">
        <v>6469</v>
      </c>
      <c r="D5" s="47" t="s">
        <v>33</v>
      </c>
      <c r="E5" s="47">
        <v>2017</v>
      </c>
      <c r="F5" s="4">
        <v>7328.78</v>
      </c>
      <c r="G5" s="1"/>
      <c r="H5" s="2"/>
      <c r="I5" s="3">
        <f t="shared" si="0"/>
        <v>0.80856569662264255</v>
      </c>
      <c r="J5" s="4">
        <f>V5/P5*1000</f>
        <v>9839.9118164753108</v>
      </c>
      <c r="K5" s="34" t="s">
        <v>84</v>
      </c>
      <c r="L5" s="13">
        <v>2017</v>
      </c>
      <c r="M5" s="13">
        <v>2017</v>
      </c>
      <c r="N5" s="2"/>
      <c r="O5" s="2"/>
      <c r="P5" s="4">
        <v>3080412.14</v>
      </c>
      <c r="Q5" s="48">
        <v>0.1089</v>
      </c>
      <c r="R5" s="48">
        <f>T5*2000/V5</f>
        <v>0.347001405953969</v>
      </c>
      <c r="S5" s="4">
        <v>1661.912</v>
      </c>
      <c r="T5" s="4">
        <v>5258.9769999999999</v>
      </c>
      <c r="U5" s="4">
        <v>3299952.9539999999</v>
      </c>
      <c r="V5" s="49">
        <v>30310983.816</v>
      </c>
      <c r="W5" s="47" t="s">
        <v>31</v>
      </c>
      <c r="X5" s="47" t="s">
        <v>31</v>
      </c>
      <c r="Y5" s="47" t="s">
        <v>24</v>
      </c>
      <c r="Z5" s="47" t="s">
        <v>21</v>
      </c>
      <c r="AA5" s="47"/>
      <c r="AB5" s="47" t="s">
        <v>28</v>
      </c>
      <c r="AC5" s="60" t="s">
        <v>26</v>
      </c>
    </row>
    <row r="6" spans="1:29" x14ac:dyDescent="0.25">
      <c r="A6" s="50"/>
      <c r="B6" s="50"/>
      <c r="C6" s="50"/>
      <c r="D6" s="50"/>
      <c r="E6" s="50"/>
      <c r="F6" s="9"/>
      <c r="G6" s="9"/>
      <c r="H6" s="9"/>
      <c r="I6" s="10" t="s">
        <v>79</v>
      </c>
      <c r="J6" s="9">
        <f>AVERAGE(J2:J5)</f>
        <v>10335.170856752882</v>
      </c>
      <c r="K6" s="36">
        <f>H2*8760*0.94</f>
        <v>3581140.5599999996</v>
      </c>
      <c r="L6" s="8">
        <f>Q5</f>
        <v>0.1089</v>
      </c>
      <c r="M6" s="8">
        <f>R5</f>
        <v>0.347001405953969</v>
      </c>
      <c r="N6" s="9">
        <f>J6*K6/1000*L6/2000</f>
        <v>2015.2870404783166</v>
      </c>
      <c r="O6" s="9">
        <f>J6/1000*K6*M6/2000</f>
        <v>6421.5558902368148</v>
      </c>
      <c r="P6" s="9"/>
      <c r="Q6" s="27"/>
      <c r="R6" s="9"/>
      <c r="S6" s="9"/>
      <c r="T6" s="9"/>
      <c r="U6" s="9"/>
      <c r="V6" s="51"/>
      <c r="W6" s="50"/>
      <c r="X6" s="50"/>
      <c r="Y6" s="50"/>
      <c r="Z6" s="50"/>
      <c r="AA6" s="50"/>
      <c r="AB6" s="50"/>
      <c r="AC6" s="61"/>
    </row>
    <row r="7" spans="1:29" x14ac:dyDescent="0.25">
      <c r="A7" s="47"/>
      <c r="B7" s="47"/>
      <c r="C7" s="47"/>
      <c r="D7" s="47"/>
      <c r="E7" s="47"/>
      <c r="F7" s="4"/>
      <c r="G7" s="1"/>
      <c r="H7" s="2"/>
      <c r="I7" s="3"/>
      <c r="J7" s="2"/>
      <c r="K7" s="5"/>
      <c r="L7" s="6"/>
      <c r="M7" s="6"/>
      <c r="N7" s="2"/>
      <c r="O7" s="2"/>
      <c r="P7" s="4"/>
      <c r="Q7" s="48"/>
      <c r="R7" s="4"/>
      <c r="S7" s="4"/>
      <c r="T7" s="4"/>
      <c r="U7" s="4"/>
      <c r="V7" s="49"/>
      <c r="W7" s="47"/>
      <c r="X7" s="47"/>
      <c r="Y7" s="47"/>
      <c r="Z7" s="47"/>
      <c r="AA7" s="47"/>
      <c r="AB7" s="47"/>
      <c r="AC7" s="60"/>
    </row>
    <row r="8" spans="1:29" x14ac:dyDescent="0.25">
      <c r="A8" s="47" t="s">
        <v>34</v>
      </c>
      <c r="B8" s="47" t="s">
        <v>35</v>
      </c>
      <c r="C8" s="47">
        <v>6469</v>
      </c>
      <c r="D8" s="47" t="s">
        <v>36</v>
      </c>
      <c r="E8" s="47">
        <v>2014</v>
      </c>
      <c r="F8" s="4">
        <v>8133.89</v>
      </c>
      <c r="G8" s="1"/>
      <c r="H8" s="2">
        <v>434.9</v>
      </c>
      <c r="I8" s="3">
        <f>P8/(H$8*8760)</f>
        <v>0.86462412762709318</v>
      </c>
      <c r="J8" s="4">
        <f>V8/P8*1000</f>
        <v>11060.140286735075</v>
      </c>
      <c r="K8" s="5"/>
      <c r="L8" s="6"/>
      <c r="M8" s="6"/>
      <c r="N8" s="2"/>
      <c r="O8" s="2"/>
      <c r="P8" s="4">
        <v>3293979.29</v>
      </c>
      <c r="Q8" s="48">
        <v>0.32229999999999998</v>
      </c>
      <c r="R8" s="48">
        <f>T8*2000/V8</f>
        <v>0.3829068568952676</v>
      </c>
      <c r="S8" s="4">
        <v>6052.4570000000003</v>
      </c>
      <c r="T8" s="4">
        <v>6975.0069999999996</v>
      </c>
      <c r="U8" s="4">
        <v>3966339.6680000001</v>
      </c>
      <c r="V8" s="49">
        <v>36431873.049000002</v>
      </c>
      <c r="W8" s="47" t="s">
        <v>31</v>
      </c>
      <c r="X8" s="47" t="s">
        <v>31</v>
      </c>
      <c r="Y8" s="47" t="s">
        <v>24</v>
      </c>
      <c r="Z8" s="47" t="s">
        <v>21</v>
      </c>
      <c r="AA8" s="47"/>
      <c r="AB8" s="47" t="s">
        <v>28</v>
      </c>
      <c r="AC8" s="60" t="s">
        <v>23</v>
      </c>
    </row>
    <row r="9" spans="1:29" x14ac:dyDescent="0.25">
      <c r="A9" s="47" t="s">
        <v>34</v>
      </c>
      <c r="B9" s="47" t="s">
        <v>35</v>
      </c>
      <c r="C9" s="47">
        <v>6469</v>
      </c>
      <c r="D9" s="47" t="s">
        <v>36</v>
      </c>
      <c r="E9" s="47">
        <v>2015</v>
      </c>
      <c r="F9" s="4">
        <v>8582.32</v>
      </c>
      <c r="G9" s="11"/>
      <c r="H9" s="2"/>
      <c r="I9" s="3">
        <f t="shared" ref="I9:I11" si="1">P9/(H$8*8760)</f>
        <v>0.94489782199445427</v>
      </c>
      <c r="J9" s="4">
        <f>V9/P9*1000</f>
        <v>10991.157610201728</v>
      </c>
      <c r="K9" s="5"/>
      <c r="L9" s="6"/>
      <c r="M9" s="6"/>
      <c r="N9" s="2"/>
      <c r="O9" s="2"/>
      <c r="P9" s="4">
        <v>3599799.91</v>
      </c>
      <c r="Q9" s="48">
        <v>0.36009999999999998</v>
      </c>
      <c r="R9" s="48">
        <f>T9*2000/V9</f>
        <v>0.33950510045014198</v>
      </c>
      <c r="S9" s="4">
        <v>7283.1149999999998</v>
      </c>
      <c r="T9" s="4">
        <v>6716.424</v>
      </c>
      <c r="U9" s="4">
        <v>4307548.3600000003</v>
      </c>
      <c r="V9" s="49">
        <v>39565968.175999999</v>
      </c>
      <c r="W9" s="47" t="s">
        <v>31</v>
      </c>
      <c r="X9" s="47" t="s">
        <v>31</v>
      </c>
      <c r="Y9" s="47" t="s">
        <v>24</v>
      </c>
      <c r="Z9" s="47" t="s">
        <v>21</v>
      </c>
      <c r="AA9" s="47"/>
      <c r="AB9" s="47" t="s">
        <v>28</v>
      </c>
      <c r="AC9" s="60" t="s">
        <v>23</v>
      </c>
    </row>
    <row r="10" spans="1:29" x14ac:dyDescent="0.25">
      <c r="A10" s="47" t="s">
        <v>34</v>
      </c>
      <c r="B10" s="47" t="s">
        <v>35</v>
      </c>
      <c r="C10" s="47">
        <v>6469</v>
      </c>
      <c r="D10" s="47" t="s">
        <v>36</v>
      </c>
      <c r="E10" s="47">
        <v>2016</v>
      </c>
      <c r="F10" s="4">
        <v>6618.65</v>
      </c>
      <c r="G10" s="30" t="s">
        <v>96</v>
      </c>
      <c r="H10" s="2"/>
      <c r="I10" s="3">
        <f t="shared" si="1"/>
        <v>0.7225459114623527</v>
      </c>
      <c r="J10" s="4">
        <f>V10/P10*1000</f>
        <v>10688.012067059239</v>
      </c>
      <c r="K10" s="5"/>
      <c r="L10" s="6"/>
      <c r="M10" s="6"/>
      <c r="N10" s="2"/>
      <c r="O10" s="2"/>
      <c r="P10" s="4">
        <v>2752700.5</v>
      </c>
      <c r="Q10" s="48">
        <v>0.1832</v>
      </c>
      <c r="R10" s="48">
        <f>T10*2000/V10</f>
        <v>0.34593059111133717</v>
      </c>
      <c r="S10" s="4">
        <v>2683.1849999999999</v>
      </c>
      <c r="T10" s="4">
        <v>5088.7939999999999</v>
      </c>
      <c r="U10" s="4">
        <v>3203056.571</v>
      </c>
      <c r="V10" s="49">
        <v>29420896.160999998</v>
      </c>
      <c r="W10" s="47" t="s">
        <v>31</v>
      </c>
      <c r="X10" s="47" t="s">
        <v>31</v>
      </c>
      <c r="Y10" s="47" t="s">
        <v>24</v>
      </c>
      <c r="Z10" s="47" t="s">
        <v>21</v>
      </c>
      <c r="AA10" s="47"/>
      <c r="AB10" s="47" t="s">
        <v>28</v>
      </c>
      <c r="AC10" s="60" t="s">
        <v>37</v>
      </c>
    </row>
    <row r="11" spans="1:29" x14ac:dyDescent="0.25">
      <c r="A11" s="47" t="s">
        <v>34</v>
      </c>
      <c r="B11" s="47" t="s">
        <v>35</v>
      </c>
      <c r="C11" s="47">
        <v>6469</v>
      </c>
      <c r="D11" s="47" t="s">
        <v>36</v>
      </c>
      <c r="E11" s="47">
        <v>2017</v>
      </c>
      <c r="F11" s="4">
        <v>8506.57</v>
      </c>
      <c r="G11" s="1"/>
      <c r="H11" s="2"/>
      <c r="I11" s="3">
        <f t="shared" si="1"/>
        <v>0.94483111899969663</v>
      </c>
      <c r="J11" s="4">
        <f>V11/P11*1000</f>
        <v>10432.053352209197</v>
      </c>
      <c r="K11" s="34" t="s">
        <v>84</v>
      </c>
      <c r="L11" s="13">
        <v>2017</v>
      </c>
      <c r="M11" s="13">
        <v>2017</v>
      </c>
      <c r="N11" s="2"/>
      <c r="O11" s="2"/>
      <c r="P11" s="4">
        <v>3599545.79</v>
      </c>
      <c r="Q11" s="48">
        <v>0.1081</v>
      </c>
      <c r="R11" s="48">
        <f>T11*2000/V11</f>
        <v>0.40494144553005379</v>
      </c>
      <c r="S11" s="4">
        <v>2044.9</v>
      </c>
      <c r="T11" s="4">
        <v>7602.9080000000004</v>
      </c>
      <c r="U11" s="4">
        <v>4088141.8149999999</v>
      </c>
      <c r="V11" s="49">
        <v>37550653.725000001</v>
      </c>
      <c r="W11" s="47" t="s">
        <v>31</v>
      </c>
      <c r="X11" s="47" t="s">
        <v>31</v>
      </c>
      <c r="Y11" s="47" t="s">
        <v>24</v>
      </c>
      <c r="Z11" s="47" t="s">
        <v>21</v>
      </c>
      <c r="AA11" s="47"/>
      <c r="AB11" s="47" t="s">
        <v>28</v>
      </c>
      <c r="AC11" s="60" t="s">
        <v>26</v>
      </c>
    </row>
    <row r="12" spans="1:29" x14ac:dyDescent="0.25">
      <c r="A12" s="50"/>
      <c r="B12" s="50"/>
      <c r="C12" s="50"/>
      <c r="D12" s="50"/>
      <c r="E12" s="50"/>
      <c r="F12" s="9"/>
      <c r="G12" s="9"/>
      <c r="H12" s="9"/>
      <c r="I12" s="10" t="s">
        <v>79</v>
      </c>
      <c r="J12" s="9">
        <f>AVERAGE(J8:J11)</f>
        <v>10792.840829051311</v>
      </c>
      <c r="K12" s="36">
        <f>H8*8760*0.94</f>
        <v>3581140.5599999996</v>
      </c>
      <c r="L12" s="8">
        <f>Q11</f>
        <v>0.1081</v>
      </c>
      <c r="M12" s="8">
        <f>R11</f>
        <v>0.40494144553005379</v>
      </c>
      <c r="N12" s="9">
        <f>J12*K12/1000*L12/2000</f>
        <v>2089.0692567316696</v>
      </c>
      <c r="O12" s="9">
        <f>J12/1000*K12*M12/2000</f>
        <v>7825.6311251925736</v>
      </c>
      <c r="P12" s="9"/>
      <c r="Q12" s="27"/>
      <c r="R12" s="9"/>
      <c r="S12" s="9"/>
      <c r="T12" s="9"/>
      <c r="U12" s="9"/>
      <c r="V12" s="51"/>
      <c r="W12" s="50"/>
      <c r="X12" s="50"/>
      <c r="Y12" s="50"/>
      <c r="Z12" s="50"/>
      <c r="AA12" s="50"/>
      <c r="AB12" s="50"/>
      <c r="AC12" s="61"/>
    </row>
    <row r="13" spans="1:29" x14ac:dyDescent="0.25">
      <c r="A13" s="47"/>
      <c r="B13" s="47"/>
      <c r="C13" s="47"/>
      <c r="D13" s="47"/>
      <c r="E13" s="47"/>
      <c r="F13" s="4"/>
      <c r="G13" s="1"/>
      <c r="H13" s="2"/>
      <c r="I13" s="3"/>
      <c r="J13" s="2"/>
      <c r="K13" s="5"/>
      <c r="L13" s="6"/>
      <c r="M13" s="6"/>
      <c r="N13" s="2"/>
      <c r="O13" s="2"/>
      <c r="P13" s="4"/>
      <c r="Q13" s="48"/>
      <c r="R13" s="4"/>
      <c r="S13" s="4"/>
      <c r="T13" s="4"/>
      <c r="U13" s="4"/>
      <c r="V13" s="49"/>
      <c r="W13" s="47"/>
      <c r="X13" s="47"/>
      <c r="Y13" s="47"/>
      <c r="Z13" s="47"/>
      <c r="AA13" s="47"/>
      <c r="AB13" s="47"/>
      <c r="AC13" s="60"/>
    </row>
    <row r="14" spans="1:29" x14ac:dyDescent="0.25">
      <c r="A14" s="47" t="s">
        <v>61</v>
      </c>
      <c r="B14" s="47" t="s">
        <v>62</v>
      </c>
      <c r="C14" s="47">
        <v>6098</v>
      </c>
      <c r="D14" s="47">
        <v>1</v>
      </c>
      <c r="E14" s="47">
        <v>2014</v>
      </c>
      <c r="F14" s="4">
        <v>8325.25</v>
      </c>
      <c r="G14" s="2"/>
      <c r="H14" s="2">
        <v>450</v>
      </c>
      <c r="I14" s="3">
        <f>P14/(H$14*8760)</f>
        <v>0.71669798579401323</v>
      </c>
      <c r="J14" s="4">
        <f>V14/P14*1000</f>
        <v>10633.784697512032</v>
      </c>
      <c r="K14" s="2"/>
      <c r="L14" s="25"/>
      <c r="M14" s="2"/>
      <c r="N14" s="2"/>
      <c r="O14" s="2"/>
      <c r="P14" s="4">
        <v>2825223.46</v>
      </c>
      <c r="Q14" s="48">
        <v>0.68700000000000006</v>
      </c>
      <c r="R14" s="48">
        <f>T14*2000/V14</f>
        <v>0.92166547105157259</v>
      </c>
      <c r="S14" s="4">
        <v>10506.842000000001</v>
      </c>
      <c r="T14" s="4">
        <v>13844.714</v>
      </c>
      <c r="U14" s="4">
        <v>3150887.17</v>
      </c>
      <c r="V14" s="49">
        <v>30042817.995999999</v>
      </c>
      <c r="W14" s="47" t="s">
        <v>63</v>
      </c>
      <c r="X14" s="47" t="s">
        <v>43</v>
      </c>
      <c r="Y14" s="47" t="s">
        <v>44</v>
      </c>
      <c r="Z14" s="47" t="s">
        <v>21</v>
      </c>
      <c r="AA14" s="47" t="s">
        <v>64</v>
      </c>
      <c r="AB14" s="47"/>
      <c r="AC14" s="60" t="s">
        <v>23</v>
      </c>
    </row>
    <row r="15" spans="1:29" ht="30" x14ac:dyDescent="0.25">
      <c r="A15" s="47" t="s">
        <v>61</v>
      </c>
      <c r="B15" s="47" t="s">
        <v>62</v>
      </c>
      <c r="C15" s="47">
        <v>6098</v>
      </c>
      <c r="D15" s="47">
        <v>1</v>
      </c>
      <c r="E15" s="47">
        <v>2015</v>
      </c>
      <c r="F15" s="4">
        <v>4628.01</v>
      </c>
      <c r="G15" s="93" t="s">
        <v>89</v>
      </c>
      <c r="H15" s="2"/>
      <c r="I15" s="3">
        <f t="shared" ref="I15:I17" si="2">P15/(H$14*8760)</f>
        <v>0.39656287417554542</v>
      </c>
      <c r="J15" s="4">
        <f>V15/P15*1000</f>
        <v>10636.390354113671</v>
      </c>
      <c r="K15" s="2"/>
      <c r="L15" s="25"/>
      <c r="M15" s="2"/>
      <c r="N15" s="2"/>
      <c r="O15" s="2"/>
      <c r="P15" s="4">
        <v>1563250.85</v>
      </c>
      <c r="Q15" s="48">
        <v>0.33779999999999999</v>
      </c>
      <c r="R15" s="48">
        <f>T15*2000/V15</f>
        <v>0.57792361141603799</v>
      </c>
      <c r="S15" s="4">
        <v>3147.6289999999999</v>
      </c>
      <c r="T15" s="4">
        <v>4804.6679999999997</v>
      </c>
      <c r="U15" s="4">
        <v>1743875.99</v>
      </c>
      <c r="V15" s="49">
        <v>16627346.262</v>
      </c>
      <c r="W15" s="47" t="s">
        <v>63</v>
      </c>
      <c r="X15" s="47" t="s">
        <v>43</v>
      </c>
      <c r="Y15" s="47" t="s">
        <v>44</v>
      </c>
      <c r="Z15" s="47" t="s">
        <v>21</v>
      </c>
      <c r="AA15" s="47" t="s">
        <v>64</v>
      </c>
      <c r="AB15" s="47" t="s">
        <v>68</v>
      </c>
      <c r="AC15" s="60" t="s">
        <v>69</v>
      </c>
    </row>
    <row r="16" spans="1:29" x14ac:dyDescent="0.25">
      <c r="A16" s="47" t="s">
        <v>61</v>
      </c>
      <c r="B16" s="47" t="s">
        <v>62</v>
      </c>
      <c r="C16" s="47">
        <v>6098</v>
      </c>
      <c r="D16" s="47">
        <v>1</v>
      </c>
      <c r="E16" s="47">
        <v>2016</v>
      </c>
      <c r="F16" s="4">
        <v>7844.97</v>
      </c>
      <c r="G16" s="31" t="s">
        <v>88</v>
      </c>
      <c r="H16" s="2"/>
      <c r="I16" s="3">
        <f t="shared" si="2"/>
        <v>0.5552391095890411</v>
      </c>
      <c r="J16" s="4">
        <f>V16/P16*1000</f>
        <v>10749.127634833572</v>
      </c>
      <c r="K16" s="2"/>
      <c r="L16" s="25"/>
      <c r="M16" s="2"/>
      <c r="N16" s="2"/>
      <c r="O16" s="2"/>
      <c r="P16" s="4">
        <v>2188752.5699999998</v>
      </c>
      <c r="Q16" s="48">
        <v>8.2500000000000004E-2</v>
      </c>
      <c r="R16" s="48">
        <f>T16*2000/V16</f>
        <v>7.0302941034881161E-2</v>
      </c>
      <c r="S16" s="4">
        <v>961.88099999999997</v>
      </c>
      <c r="T16" s="4">
        <v>827.01499999999999</v>
      </c>
      <c r="U16" s="4">
        <v>2467530.7940000002</v>
      </c>
      <c r="V16" s="49">
        <v>23527180.736000001</v>
      </c>
      <c r="W16" s="47" t="s">
        <v>63</v>
      </c>
      <c r="X16" s="47" t="s">
        <v>43</v>
      </c>
      <c r="Y16" s="47" t="s">
        <v>44</v>
      </c>
      <c r="Z16" s="47" t="s">
        <v>21</v>
      </c>
      <c r="AA16" s="47" t="s">
        <v>64</v>
      </c>
      <c r="AB16" s="47" t="s">
        <v>28</v>
      </c>
      <c r="AC16" s="60" t="s">
        <v>65</v>
      </c>
    </row>
    <row r="17" spans="1:29" x14ac:dyDescent="0.25">
      <c r="A17" s="47" t="s">
        <v>61</v>
      </c>
      <c r="B17" s="47" t="s">
        <v>62</v>
      </c>
      <c r="C17" s="47">
        <v>6098</v>
      </c>
      <c r="D17" s="47">
        <v>1</v>
      </c>
      <c r="E17" s="47">
        <v>2017</v>
      </c>
      <c r="F17" s="4">
        <v>7817.95</v>
      </c>
      <c r="G17" s="2"/>
      <c r="H17" s="2"/>
      <c r="I17" s="3">
        <f t="shared" si="2"/>
        <v>0.55353562404870627</v>
      </c>
      <c r="J17" s="4">
        <f>V17/P17*1000</f>
        <v>10867.493097952953</v>
      </c>
      <c r="K17" s="12" t="s">
        <v>78</v>
      </c>
      <c r="L17" s="13">
        <v>2017</v>
      </c>
      <c r="M17" s="13">
        <v>2017</v>
      </c>
      <c r="N17" s="2"/>
      <c r="O17" s="2"/>
      <c r="P17" s="4">
        <v>2182037.4300000002</v>
      </c>
      <c r="Q17" s="48">
        <v>8.4599999999999995E-2</v>
      </c>
      <c r="R17" s="48">
        <f>T17*2000/V17</f>
        <v>7.1323335896753839E-2</v>
      </c>
      <c r="S17" s="4">
        <v>984.48599999999999</v>
      </c>
      <c r="T17" s="4">
        <v>845.65499999999997</v>
      </c>
      <c r="U17" s="4">
        <v>2487044.4840000002</v>
      </c>
      <c r="V17" s="49">
        <v>23713276.710000001</v>
      </c>
      <c r="W17" s="47" t="s">
        <v>63</v>
      </c>
      <c r="X17" s="47" t="s">
        <v>43</v>
      </c>
      <c r="Y17" s="47" t="s">
        <v>44</v>
      </c>
      <c r="Z17" s="47" t="s">
        <v>21</v>
      </c>
      <c r="AA17" s="47" t="s">
        <v>64</v>
      </c>
      <c r="AB17" s="47" t="s">
        <v>28</v>
      </c>
      <c r="AC17" s="60" t="s">
        <v>65</v>
      </c>
    </row>
    <row r="18" spans="1:29" x14ac:dyDescent="0.25">
      <c r="A18" s="50"/>
      <c r="B18" s="50"/>
      <c r="C18" s="50"/>
      <c r="D18" s="50"/>
      <c r="E18" s="50"/>
      <c r="F18" s="9"/>
      <c r="G18" s="26"/>
      <c r="H18" s="9"/>
      <c r="I18" s="10" t="s">
        <v>79</v>
      </c>
      <c r="J18" s="9">
        <f>AVERAGE(J14:J17)</f>
        <v>10721.698946103057</v>
      </c>
      <c r="K18" s="7">
        <f>H14*8760*0.85</f>
        <v>3350700</v>
      </c>
      <c r="L18" s="8">
        <f>Q17</f>
        <v>8.4599999999999995E-2</v>
      </c>
      <c r="M18" s="8">
        <f>R17</f>
        <v>7.1323335896753839E-2</v>
      </c>
      <c r="N18" s="9">
        <f>J18*K18/1000*L18/2000</f>
        <v>1519.6358186633277</v>
      </c>
      <c r="O18" s="9">
        <f>J18/1000*K18*M18/2000</f>
        <v>1281.1524342229673</v>
      </c>
      <c r="P18" s="9"/>
      <c r="Q18" s="27"/>
      <c r="R18" s="9"/>
      <c r="S18" s="9"/>
      <c r="T18" s="9"/>
      <c r="U18" s="9"/>
      <c r="V18" s="51"/>
      <c r="W18" s="50"/>
      <c r="X18" s="50"/>
      <c r="Y18" s="50"/>
      <c r="Z18" s="50"/>
      <c r="AA18" s="50"/>
      <c r="AB18" s="50"/>
      <c r="AC18" s="61"/>
    </row>
    <row r="19" spans="1:29" x14ac:dyDescent="0.25">
      <c r="A19" s="47"/>
      <c r="B19" s="47"/>
      <c r="C19" s="47"/>
      <c r="D19" s="47"/>
      <c r="E19" s="47"/>
      <c r="F19" s="4"/>
      <c r="G19" s="2"/>
      <c r="H19" s="2"/>
      <c r="I19" s="3"/>
      <c r="J19" s="2"/>
      <c r="K19" s="2"/>
      <c r="L19" s="25"/>
      <c r="M19" s="2"/>
      <c r="N19" s="2"/>
      <c r="O19" s="2"/>
      <c r="P19" s="4"/>
      <c r="Q19" s="48"/>
      <c r="R19" s="4"/>
      <c r="S19" s="4"/>
      <c r="T19" s="4"/>
      <c r="U19" s="4"/>
      <c r="V19" s="49"/>
      <c r="W19" s="47"/>
      <c r="X19" s="47"/>
      <c r="Y19" s="47"/>
      <c r="Z19" s="47"/>
      <c r="AA19" s="47"/>
      <c r="AB19" s="47"/>
      <c r="AC19" s="60"/>
    </row>
    <row r="20" spans="1:29" x14ac:dyDescent="0.25">
      <c r="A20" s="47" t="s">
        <v>34</v>
      </c>
      <c r="B20" s="47" t="s">
        <v>38</v>
      </c>
      <c r="C20" s="47">
        <v>6030</v>
      </c>
      <c r="D20" s="47">
        <v>1</v>
      </c>
      <c r="E20" s="47">
        <v>2014</v>
      </c>
      <c r="F20" s="4">
        <v>7985.05</v>
      </c>
      <c r="G20" s="2"/>
      <c r="H20" s="2">
        <v>604.79999999999995</v>
      </c>
      <c r="I20" s="3">
        <f>P20/(H$20*8760)</f>
        <v>0.89181164270312385</v>
      </c>
      <c r="J20" s="4">
        <f>V20/P20*1000</f>
        <v>9796.3333563879805</v>
      </c>
      <c r="K20" s="2"/>
      <c r="L20" s="25"/>
      <c r="M20" s="2"/>
      <c r="N20" s="2"/>
      <c r="O20" s="2"/>
      <c r="P20" s="4">
        <v>4724860.8899999997</v>
      </c>
      <c r="Q20" s="48">
        <v>0.2026</v>
      </c>
      <c r="R20" s="48">
        <f>T20*2000/V20</f>
        <v>0.34069484481336637</v>
      </c>
      <c r="S20" s="4">
        <v>4696.8180000000002</v>
      </c>
      <c r="T20" s="4">
        <v>7884.7539999999999</v>
      </c>
      <c r="U20" s="4">
        <v>5039198.1390000004</v>
      </c>
      <c r="V20" s="49">
        <v>46286312.340999998</v>
      </c>
      <c r="W20" s="47" t="s">
        <v>39</v>
      </c>
      <c r="X20" s="47" t="s">
        <v>39</v>
      </c>
      <c r="Y20" s="47" t="s">
        <v>24</v>
      </c>
      <c r="Z20" s="47" t="s">
        <v>21</v>
      </c>
      <c r="AA20" s="47"/>
      <c r="AB20" s="47" t="s">
        <v>22</v>
      </c>
      <c r="AC20" s="60" t="s">
        <v>26</v>
      </c>
    </row>
    <row r="21" spans="1:29" x14ac:dyDescent="0.25">
      <c r="A21" s="47" t="s">
        <v>34</v>
      </c>
      <c r="B21" s="47" t="s">
        <v>38</v>
      </c>
      <c r="C21" s="47">
        <v>6030</v>
      </c>
      <c r="D21" s="47">
        <v>1</v>
      </c>
      <c r="E21" s="47">
        <v>2015</v>
      </c>
      <c r="F21" s="4">
        <v>8404.34</v>
      </c>
      <c r="G21" s="1"/>
      <c r="H21" s="2"/>
      <c r="I21" s="3">
        <f t="shared" ref="I21:I23" si="3">P21/(H$20*8760)</f>
        <v>0.901631927457056</v>
      </c>
      <c r="J21" s="4">
        <f>V21/P21*1000</f>
        <v>9851.5555618190465</v>
      </c>
      <c r="K21" s="5"/>
      <c r="L21" s="6"/>
      <c r="M21" s="6"/>
      <c r="N21" s="2"/>
      <c r="O21" s="2"/>
      <c r="P21" s="4">
        <v>4776889.2300000004</v>
      </c>
      <c r="Q21" s="48">
        <v>0.21879999999999999</v>
      </c>
      <c r="R21" s="48">
        <f>T21*2000/V21</f>
        <v>0.32585368762033462</v>
      </c>
      <c r="S21" s="4">
        <v>5087.0420000000004</v>
      </c>
      <c r="T21" s="4">
        <v>7667.3029999999999</v>
      </c>
      <c r="U21" s="4">
        <v>5123401.9019999998</v>
      </c>
      <c r="V21" s="49">
        <v>47059789.662</v>
      </c>
      <c r="W21" s="47" t="s">
        <v>39</v>
      </c>
      <c r="X21" s="47" t="s">
        <v>39</v>
      </c>
      <c r="Y21" s="47" t="s">
        <v>24</v>
      </c>
      <c r="Z21" s="47" t="s">
        <v>21</v>
      </c>
      <c r="AA21" s="47"/>
      <c r="AB21" s="47" t="s">
        <v>22</v>
      </c>
      <c r="AC21" s="60" t="s">
        <v>26</v>
      </c>
    </row>
    <row r="22" spans="1:29" x14ac:dyDescent="0.25">
      <c r="A22" s="47" t="s">
        <v>34</v>
      </c>
      <c r="B22" s="47" t="s">
        <v>38</v>
      </c>
      <c r="C22" s="47">
        <v>6030</v>
      </c>
      <c r="D22" s="47">
        <v>1</v>
      </c>
      <c r="E22" s="47">
        <v>2016</v>
      </c>
      <c r="F22" s="4">
        <v>8272.18</v>
      </c>
      <c r="G22" s="2"/>
      <c r="H22" s="2"/>
      <c r="I22" s="3">
        <f t="shared" si="3"/>
        <v>0.8907883488409315</v>
      </c>
      <c r="J22" s="4">
        <f>V22/P22*1000</f>
        <v>9627.677205934604</v>
      </c>
      <c r="K22" s="2"/>
      <c r="L22" s="25"/>
      <c r="M22" s="2"/>
      <c r="N22" s="2"/>
      <c r="O22" s="2"/>
      <c r="P22" s="4">
        <v>4719439.43</v>
      </c>
      <c r="Q22" s="48">
        <v>0.19289999999999999</v>
      </c>
      <c r="R22" s="48">
        <f>T22*2000/V22</f>
        <v>0.33641317547979538</v>
      </c>
      <c r="S22" s="4">
        <v>4326.5150000000003</v>
      </c>
      <c r="T22" s="4">
        <v>7642.8429999999998</v>
      </c>
      <c r="U22" s="4">
        <v>4946752.3789999997</v>
      </c>
      <c r="V22" s="49">
        <v>45437239.424999997</v>
      </c>
      <c r="W22" s="47" t="s">
        <v>39</v>
      </c>
      <c r="X22" s="47" t="s">
        <v>39</v>
      </c>
      <c r="Y22" s="47" t="s">
        <v>24</v>
      </c>
      <c r="Z22" s="47" t="s">
        <v>21</v>
      </c>
      <c r="AA22" s="47"/>
      <c r="AB22" s="47" t="s">
        <v>22</v>
      </c>
      <c r="AC22" s="60" t="s">
        <v>26</v>
      </c>
    </row>
    <row r="23" spans="1:29" x14ac:dyDescent="0.25">
      <c r="A23" s="47" t="s">
        <v>34</v>
      </c>
      <c r="B23" s="47" t="s">
        <v>38</v>
      </c>
      <c r="C23" s="47">
        <v>6030</v>
      </c>
      <c r="D23" s="47">
        <v>1</v>
      </c>
      <c r="E23" s="47">
        <v>2017</v>
      </c>
      <c r="F23" s="4">
        <v>6721.15</v>
      </c>
      <c r="G23" s="31" t="s">
        <v>92</v>
      </c>
      <c r="H23" s="2"/>
      <c r="I23" s="3">
        <f t="shared" si="3"/>
        <v>0.72546325741103146</v>
      </c>
      <c r="J23" s="4">
        <f>V23/P23*1000</f>
        <v>9711.6308358362076</v>
      </c>
      <c r="K23" s="34" t="s">
        <v>85</v>
      </c>
      <c r="L23" s="35" t="s">
        <v>81</v>
      </c>
      <c r="M23" s="34" t="s">
        <v>80</v>
      </c>
      <c r="N23" s="2"/>
      <c r="O23" s="2"/>
      <c r="P23" s="4">
        <v>3843539.16</v>
      </c>
      <c r="Q23" s="48">
        <v>0.18240000000000001</v>
      </c>
      <c r="R23" s="48">
        <f>T23*2000/V23</f>
        <v>0.16586922216682962</v>
      </c>
      <c r="S23" s="4">
        <v>3361.134</v>
      </c>
      <c r="T23" s="4">
        <v>3095.703</v>
      </c>
      <c r="U23" s="4">
        <v>4063790.8050000002</v>
      </c>
      <c r="V23" s="49">
        <v>37327033.424999997</v>
      </c>
      <c r="W23" s="47" t="s">
        <v>39</v>
      </c>
      <c r="X23" s="47" t="s">
        <v>39</v>
      </c>
      <c r="Y23" s="47" t="s">
        <v>24</v>
      </c>
      <c r="Z23" s="47" t="s">
        <v>21</v>
      </c>
      <c r="AA23" s="47"/>
      <c r="AB23" s="47" t="s">
        <v>22</v>
      </c>
      <c r="AC23" s="60" t="s">
        <v>26</v>
      </c>
    </row>
    <row r="24" spans="1:29" x14ac:dyDescent="0.25">
      <c r="A24" s="50"/>
      <c r="B24" s="50"/>
      <c r="C24" s="50"/>
      <c r="D24" s="50"/>
      <c r="E24" s="50"/>
      <c r="F24" s="9"/>
      <c r="G24" s="31" t="s">
        <v>93</v>
      </c>
      <c r="H24" s="9"/>
      <c r="I24" s="10" t="s">
        <v>79</v>
      </c>
      <c r="J24" s="9">
        <f>AVERAGE(J20:J23)</f>
        <v>9746.7992399944596</v>
      </c>
      <c r="K24" s="36">
        <f>H20*8760*0.9</f>
        <v>4768243.2</v>
      </c>
      <c r="L24" s="32">
        <v>0.13</v>
      </c>
      <c r="M24" s="35">
        <v>0.14299999999999999</v>
      </c>
      <c r="N24" s="9">
        <f>J24*K24/1000*L24/2000</f>
        <v>3020.882097861469</v>
      </c>
      <c r="O24" s="9">
        <f>J24/1000*K24*M24/2000</f>
        <v>3322.9703076476153</v>
      </c>
      <c r="P24" s="9"/>
      <c r="Q24" s="27"/>
      <c r="R24" s="9"/>
      <c r="S24" s="9"/>
      <c r="T24" s="9"/>
      <c r="U24" s="9"/>
      <c r="V24" s="51"/>
      <c r="W24" s="50"/>
      <c r="X24" s="50"/>
      <c r="Y24" s="50"/>
      <c r="Z24" s="50"/>
      <c r="AA24" s="50"/>
      <c r="AB24" s="50"/>
      <c r="AC24" s="61"/>
    </row>
    <row r="25" spans="1:29" x14ac:dyDescent="0.25">
      <c r="A25" s="47"/>
      <c r="B25" s="47"/>
      <c r="C25" s="47"/>
      <c r="D25" s="47"/>
      <c r="E25" s="47"/>
      <c r="F25" s="4"/>
      <c r="G25" s="2"/>
      <c r="H25" s="2"/>
      <c r="I25" s="3"/>
      <c r="J25" s="2"/>
      <c r="K25" s="2"/>
      <c r="L25" s="25"/>
      <c r="M25" s="2"/>
      <c r="N25" s="2"/>
      <c r="O25" s="2"/>
      <c r="P25" s="4"/>
      <c r="Q25" s="48"/>
      <c r="R25" s="4"/>
      <c r="S25" s="4"/>
      <c r="T25" s="4"/>
      <c r="U25" s="4"/>
      <c r="V25" s="49"/>
      <c r="W25" s="47"/>
      <c r="X25" s="47"/>
      <c r="Y25" s="47"/>
      <c r="Z25" s="47"/>
      <c r="AA25" s="47"/>
      <c r="AB25" s="47"/>
      <c r="AC25" s="60"/>
    </row>
    <row r="26" spans="1:29" x14ac:dyDescent="0.25">
      <c r="A26" s="47" t="s">
        <v>34</v>
      </c>
      <c r="B26" s="47" t="s">
        <v>38</v>
      </c>
      <c r="C26" s="47">
        <v>6030</v>
      </c>
      <c r="D26" s="47">
        <v>2</v>
      </c>
      <c r="E26" s="47">
        <v>2014</v>
      </c>
      <c r="F26" s="4">
        <v>8317.01</v>
      </c>
      <c r="G26" s="1"/>
      <c r="H26" s="2">
        <v>604.79999999999995</v>
      </c>
      <c r="I26" s="3">
        <f>P26/(H$26*8760)</f>
        <v>0.92106825381725499</v>
      </c>
      <c r="J26" s="4">
        <f>V26/P26*1000</f>
        <v>9535.1150489687225</v>
      </c>
      <c r="K26" s="5"/>
      <c r="L26" s="6"/>
      <c r="M26" s="6"/>
      <c r="N26" s="2"/>
      <c r="O26" s="2"/>
      <c r="P26" s="4">
        <v>4879863.82</v>
      </c>
      <c r="Q26" s="48">
        <v>0.14269999999999999</v>
      </c>
      <c r="R26" s="48">
        <f>T26*2000/V26</f>
        <v>0.34126861203878528</v>
      </c>
      <c r="S26" s="4">
        <v>3286.71</v>
      </c>
      <c r="T26" s="4">
        <v>7939.625</v>
      </c>
      <c r="U26" s="4">
        <v>5065733.3770000003</v>
      </c>
      <c r="V26" s="49">
        <v>46530062.946999997</v>
      </c>
      <c r="W26" s="47" t="s">
        <v>39</v>
      </c>
      <c r="X26" s="47" t="s">
        <v>39</v>
      </c>
      <c r="Y26" s="47" t="s">
        <v>24</v>
      </c>
      <c r="Z26" s="47" t="s">
        <v>21</v>
      </c>
      <c r="AA26" s="47"/>
      <c r="AB26" s="47" t="s">
        <v>22</v>
      </c>
      <c r="AC26" s="60" t="s">
        <v>40</v>
      </c>
    </row>
    <row r="27" spans="1:29" x14ac:dyDescent="0.25">
      <c r="A27" s="47" t="s">
        <v>34</v>
      </c>
      <c r="B27" s="47" t="s">
        <v>38</v>
      </c>
      <c r="C27" s="47">
        <v>6030</v>
      </c>
      <c r="D27" s="47">
        <v>2</v>
      </c>
      <c r="E27" s="47">
        <v>2015</v>
      </c>
      <c r="F27" s="4">
        <v>8428.92</v>
      </c>
      <c r="G27" s="2"/>
      <c r="H27" s="2"/>
      <c r="I27" s="3">
        <f t="shared" ref="I27:I29" si="4">P27/(H$26*8760)</f>
        <v>0.90135237355342945</v>
      </c>
      <c r="J27" s="4">
        <f>V27/P27*1000</f>
        <v>9643.8494199576417</v>
      </c>
      <c r="K27" s="2"/>
      <c r="L27" s="25"/>
      <c r="M27" s="2"/>
      <c r="N27" s="2"/>
      <c r="O27" s="2"/>
      <c r="P27" s="4">
        <v>4775408.1399999997</v>
      </c>
      <c r="Q27" s="48">
        <v>0.1565</v>
      </c>
      <c r="R27" s="48">
        <f>T27*2000/V27</f>
        <v>0.33767522093813179</v>
      </c>
      <c r="S27" s="4">
        <v>3498.768</v>
      </c>
      <c r="T27" s="4">
        <v>7775.5320000000002</v>
      </c>
      <c r="U27" s="4">
        <v>5013823.023</v>
      </c>
      <c r="V27" s="49">
        <v>46053317.020999998</v>
      </c>
      <c r="W27" s="47" t="s">
        <v>39</v>
      </c>
      <c r="X27" s="47" t="s">
        <v>39</v>
      </c>
      <c r="Y27" s="47" t="s">
        <v>24</v>
      </c>
      <c r="Z27" s="47" t="s">
        <v>21</v>
      </c>
      <c r="AA27" s="47"/>
      <c r="AB27" s="47" t="s">
        <v>22</v>
      </c>
      <c r="AC27" s="60" t="s">
        <v>40</v>
      </c>
    </row>
    <row r="28" spans="1:29" x14ac:dyDescent="0.25">
      <c r="A28" s="47" t="s">
        <v>34</v>
      </c>
      <c r="B28" s="47" t="s">
        <v>38</v>
      </c>
      <c r="C28" s="47">
        <v>6030</v>
      </c>
      <c r="D28" s="47">
        <v>2</v>
      </c>
      <c r="E28" s="47">
        <v>2016</v>
      </c>
      <c r="F28" s="4">
        <v>7194.48</v>
      </c>
      <c r="G28" s="2"/>
      <c r="H28" s="2"/>
      <c r="I28" s="3">
        <f t="shared" si="4"/>
        <v>0.76562184034572733</v>
      </c>
      <c r="J28" s="4">
        <f>V28/P28*1000</f>
        <v>9490.9245843342524</v>
      </c>
      <c r="K28" s="2"/>
      <c r="L28" s="25"/>
      <c r="M28" s="2"/>
      <c r="N28" s="2"/>
      <c r="O28" s="2"/>
      <c r="P28" s="4">
        <v>4056301.26</v>
      </c>
      <c r="Q28" s="48">
        <v>0.13589999999999999</v>
      </c>
      <c r="R28" s="48">
        <f>T28*2000/V28</f>
        <v>0.29264339856741339</v>
      </c>
      <c r="S28" s="4">
        <v>2563.5590000000002</v>
      </c>
      <c r="T28" s="4">
        <v>5633.1</v>
      </c>
      <c r="U28" s="4">
        <v>4191280.9920000001</v>
      </c>
      <c r="V28" s="49">
        <v>38498049.350000001</v>
      </c>
      <c r="W28" s="47" t="s">
        <v>39</v>
      </c>
      <c r="X28" s="47" t="s">
        <v>39</v>
      </c>
      <c r="Y28" s="47" t="s">
        <v>24</v>
      </c>
      <c r="Z28" s="47" t="s">
        <v>21</v>
      </c>
      <c r="AA28" s="47"/>
      <c r="AB28" s="47" t="s">
        <v>22</v>
      </c>
      <c r="AC28" s="60" t="s">
        <v>40</v>
      </c>
    </row>
    <row r="29" spans="1:29" x14ac:dyDescent="0.25">
      <c r="A29" s="47" t="s">
        <v>34</v>
      </c>
      <c r="B29" s="47" t="s">
        <v>38</v>
      </c>
      <c r="C29" s="47">
        <v>6030</v>
      </c>
      <c r="D29" s="47">
        <v>2</v>
      </c>
      <c r="E29" s="47">
        <v>2017</v>
      </c>
      <c r="F29" s="4">
        <v>8282.99</v>
      </c>
      <c r="G29" s="31" t="s">
        <v>92</v>
      </c>
      <c r="H29" s="2"/>
      <c r="I29" s="3">
        <f t="shared" si="4"/>
        <v>0.89109916142700096</v>
      </c>
      <c r="J29" s="4">
        <f>V29/P29*1000</f>
        <v>9494.9837540879598</v>
      </c>
      <c r="K29" s="34" t="s">
        <v>85</v>
      </c>
      <c r="L29" s="28" t="s">
        <v>82</v>
      </c>
      <c r="M29" s="34" t="s">
        <v>80</v>
      </c>
      <c r="N29" s="2"/>
      <c r="O29" s="2"/>
      <c r="P29" s="4">
        <v>4721086.13</v>
      </c>
      <c r="Q29" s="48">
        <v>0.13</v>
      </c>
      <c r="R29" s="48">
        <f>T29*2000/V29</f>
        <v>0.14705015974013047</v>
      </c>
      <c r="S29" s="4">
        <v>2889.4989999999998</v>
      </c>
      <c r="T29" s="4">
        <v>3295.8820000000001</v>
      </c>
      <c r="U29" s="4">
        <v>4880275.66</v>
      </c>
      <c r="V29" s="49">
        <v>44826636.105999999</v>
      </c>
      <c r="W29" s="47" t="s">
        <v>39</v>
      </c>
      <c r="X29" s="47" t="s">
        <v>39</v>
      </c>
      <c r="Y29" s="47" t="s">
        <v>24</v>
      </c>
      <c r="Z29" s="47" t="s">
        <v>21</v>
      </c>
      <c r="AA29" s="47"/>
      <c r="AB29" s="47" t="s">
        <v>22</v>
      </c>
      <c r="AC29" s="60" t="s">
        <v>40</v>
      </c>
    </row>
    <row r="30" spans="1:29" x14ac:dyDescent="0.25">
      <c r="A30" s="50"/>
      <c r="B30" s="50"/>
      <c r="C30" s="50"/>
      <c r="D30" s="50"/>
      <c r="E30" s="50"/>
      <c r="F30" s="9"/>
      <c r="G30" s="9"/>
      <c r="H30" s="9"/>
      <c r="I30" s="10" t="s">
        <v>79</v>
      </c>
      <c r="J30" s="9">
        <f>AVERAGE(J26:J29)</f>
        <v>9541.2182018371441</v>
      </c>
      <c r="K30" s="36">
        <f>H26*8760*0.9</f>
        <v>4768243.2</v>
      </c>
      <c r="L30" s="27">
        <v>0.13</v>
      </c>
      <c r="M30" s="35">
        <v>0.14199999999999999</v>
      </c>
      <c r="N30" s="9">
        <f>J30*K30/1000*L30/2000</f>
        <v>2957.1651726907025</v>
      </c>
      <c r="O30" s="9">
        <f>J30/1000*K30*M30/2000</f>
        <v>3230.134265554459</v>
      </c>
      <c r="P30" s="9"/>
      <c r="Q30" s="27"/>
      <c r="R30" s="9"/>
      <c r="S30" s="9"/>
      <c r="T30" s="9"/>
      <c r="U30" s="9"/>
      <c r="V30" s="51"/>
      <c r="W30" s="50"/>
      <c r="X30" s="50"/>
      <c r="Y30" s="50"/>
      <c r="Z30" s="50"/>
      <c r="AA30" s="50"/>
      <c r="AB30" s="50"/>
      <c r="AC30" s="61"/>
    </row>
    <row r="31" spans="1:29" x14ac:dyDescent="0.25">
      <c r="A31" s="47"/>
      <c r="B31" s="47"/>
      <c r="C31" s="47"/>
      <c r="D31" s="47"/>
      <c r="E31" s="47"/>
      <c r="F31" s="4"/>
      <c r="G31" s="1"/>
      <c r="H31" s="2"/>
      <c r="I31" s="3"/>
      <c r="J31" s="2"/>
      <c r="K31" s="5"/>
      <c r="L31" s="6"/>
      <c r="M31" s="6"/>
      <c r="N31" s="2"/>
      <c r="O31" s="2"/>
      <c r="P31" s="4"/>
      <c r="Q31" s="48"/>
      <c r="R31" s="4"/>
      <c r="S31" s="4"/>
      <c r="T31" s="4"/>
      <c r="U31" s="4"/>
      <c r="V31" s="49"/>
      <c r="W31" s="47"/>
      <c r="X31" s="47"/>
      <c r="Y31" s="47"/>
      <c r="Z31" s="47"/>
      <c r="AA31" s="47"/>
      <c r="AB31" s="47"/>
      <c r="AC31" s="60"/>
    </row>
    <row r="32" spans="1:29" x14ac:dyDescent="0.25">
      <c r="A32" s="47" t="s">
        <v>34</v>
      </c>
      <c r="B32" s="47" t="s">
        <v>41</v>
      </c>
      <c r="C32" s="47">
        <v>8222</v>
      </c>
      <c r="D32" s="47" t="s">
        <v>33</v>
      </c>
      <c r="E32" s="47">
        <v>2014</v>
      </c>
      <c r="F32" s="4">
        <v>7641.3</v>
      </c>
      <c r="G32" s="11"/>
      <c r="H32" s="2">
        <v>450</v>
      </c>
      <c r="I32" s="3">
        <f>P32/(H$32*8760)</f>
        <v>0.73942899797057327</v>
      </c>
      <c r="J32" s="4">
        <f>V32/P32*1000</f>
        <v>11046.272259165136</v>
      </c>
      <c r="K32" s="5"/>
      <c r="L32" s="6"/>
      <c r="M32" s="6"/>
      <c r="N32" s="2"/>
      <c r="O32" s="2"/>
      <c r="P32" s="4">
        <v>2914829.11</v>
      </c>
      <c r="Q32" s="48">
        <v>0.69979999999999998</v>
      </c>
      <c r="R32" s="48">
        <f>T32*2000/V32</f>
        <v>0.79365871246169606</v>
      </c>
      <c r="S32" s="4">
        <v>11374.474</v>
      </c>
      <c r="T32" s="4">
        <v>12777.11</v>
      </c>
      <c r="U32" s="4">
        <v>3505390.9309999999</v>
      </c>
      <c r="V32" s="49">
        <v>32197995.938000001</v>
      </c>
      <c r="W32" s="47" t="s">
        <v>42</v>
      </c>
      <c r="X32" s="47" t="s">
        <v>43</v>
      </c>
      <c r="Y32" s="47" t="s">
        <v>44</v>
      </c>
      <c r="Z32" s="47" t="s">
        <v>21</v>
      </c>
      <c r="AA32" s="47" t="s">
        <v>27</v>
      </c>
      <c r="AB32" s="47" t="s">
        <v>28</v>
      </c>
      <c r="AC32" s="60"/>
    </row>
    <row r="33" spans="1:29" x14ac:dyDescent="0.25">
      <c r="A33" s="47" t="s">
        <v>34</v>
      </c>
      <c r="B33" s="47" t="s">
        <v>41</v>
      </c>
      <c r="C33" s="47">
        <v>8222</v>
      </c>
      <c r="D33" s="47" t="s">
        <v>33</v>
      </c>
      <c r="E33" s="47">
        <v>2015</v>
      </c>
      <c r="F33" s="4">
        <v>8307.7800000000007</v>
      </c>
      <c r="G33" s="30" t="s">
        <v>90</v>
      </c>
      <c r="H33" s="2"/>
      <c r="I33" s="3">
        <f t="shared" ref="I33:I35" si="5">P33/(H$32*8760)</f>
        <v>0.52232285641806186</v>
      </c>
      <c r="J33" s="4">
        <f>V33/P33*1000</f>
        <v>11052.573676781512</v>
      </c>
      <c r="K33" s="5"/>
      <c r="L33" s="6"/>
      <c r="M33" s="6"/>
      <c r="N33" s="2"/>
      <c r="O33" s="2"/>
      <c r="P33" s="4">
        <v>2058996.7</v>
      </c>
      <c r="Q33" s="48">
        <v>0.77370000000000005</v>
      </c>
      <c r="R33" s="48">
        <f>T33*2000/V33</f>
        <v>0.77215352384309588</v>
      </c>
      <c r="S33" s="4">
        <v>8819.8670000000002</v>
      </c>
      <c r="T33" s="4">
        <v>8786.0310000000009</v>
      </c>
      <c r="U33" s="4">
        <v>2477575.7880000002</v>
      </c>
      <c r="V33" s="49">
        <v>22757212.727000002</v>
      </c>
      <c r="W33" s="47" t="s">
        <v>42</v>
      </c>
      <c r="X33" s="47" t="s">
        <v>43</v>
      </c>
      <c r="Y33" s="47" t="s">
        <v>44</v>
      </c>
      <c r="Z33" s="47" t="s">
        <v>21</v>
      </c>
      <c r="AA33" s="47" t="s">
        <v>27</v>
      </c>
      <c r="AB33" s="47" t="s">
        <v>28</v>
      </c>
      <c r="AC33" s="60"/>
    </row>
    <row r="34" spans="1:29" x14ac:dyDescent="0.25">
      <c r="A34" s="47" t="s">
        <v>34</v>
      </c>
      <c r="B34" s="47" t="s">
        <v>41</v>
      </c>
      <c r="C34" s="47">
        <v>8222</v>
      </c>
      <c r="D34" s="47" t="s">
        <v>33</v>
      </c>
      <c r="E34" s="47">
        <v>2016</v>
      </c>
      <c r="F34" s="4">
        <v>6746.34</v>
      </c>
      <c r="G34" s="30" t="s">
        <v>91</v>
      </c>
      <c r="H34" s="2"/>
      <c r="I34" s="3">
        <f t="shared" si="5"/>
        <v>0.65620573820395733</v>
      </c>
      <c r="J34" s="4">
        <f>V34/P34*1000</f>
        <v>10477.442861774018</v>
      </c>
      <c r="K34" s="5"/>
      <c r="L34" s="6"/>
      <c r="M34" s="6"/>
      <c r="N34" s="2"/>
      <c r="O34" s="2"/>
      <c r="P34" s="4">
        <v>2586763.02</v>
      </c>
      <c r="Q34" s="48">
        <v>0.57989999999999997</v>
      </c>
      <c r="R34" s="48">
        <f>T34*2000/V34</f>
        <v>0.87613999793350705</v>
      </c>
      <c r="S34" s="4">
        <v>7771.8379999999997</v>
      </c>
      <c r="T34" s="4">
        <v>11872.862999999999</v>
      </c>
      <c r="U34" s="4">
        <v>2950668.0649999999</v>
      </c>
      <c r="V34" s="49">
        <v>27102661.739</v>
      </c>
      <c r="W34" s="47" t="s">
        <v>42</v>
      </c>
      <c r="X34" s="47" t="s">
        <v>43</v>
      </c>
      <c r="Y34" s="47" t="s">
        <v>44</v>
      </c>
      <c r="Z34" s="47" t="s">
        <v>21</v>
      </c>
      <c r="AA34" s="47" t="s">
        <v>27</v>
      </c>
      <c r="AB34" s="47" t="s">
        <v>28</v>
      </c>
      <c r="AC34" s="60" t="s">
        <v>45</v>
      </c>
    </row>
    <row r="35" spans="1:29" x14ac:dyDescent="0.25">
      <c r="A35" s="47" t="s">
        <v>34</v>
      </c>
      <c r="B35" s="47" t="s">
        <v>41</v>
      </c>
      <c r="C35" s="47">
        <v>8222</v>
      </c>
      <c r="D35" s="47" t="s">
        <v>33</v>
      </c>
      <c r="E35" s="47">
        <v>2017</v>
      </c>
      <c r="F35" s="4">
        <v>7594.86</v>
      </c>
      <c r="G35" s="1"/>
      <c r="H35" s="2"/>
      <c r="I35" s="3">
        <f t="shared" si="5"/>
        <v>0.70478062151192289</v>
      </c>
      <c r="J35" s="4">
        <f>V35/P35*1000</f>
        <v>10743.874223398734</v>
      </c>
      <c r="K35" s="12" t="s">
        <v>78</v>
      </c>
      <c r="L35" s="13">
        <v>2017</v>
      </c>
      <c r="M35" s="13">
        <v>2017</v>
      </c>
      <c r="N35" s="2"/>
      <c r="O35" s="2"/>
      <c r="P35" s="4">
        <v>2778245.21</v>
      </c>
      <c r="Q35" s="48">
        <v>0.42370000000000002</v>
      </c>
      <c r="R35" s="48">
        <f>T35*2000/V35</f>
        <v>0.90079341079745323</v>
      </c>
      <c r="S35" s="4">
        <v>6377.6880000000001</v>
      </c>
      <c r="T35" s="4">
        <v>13443.944</v>
      </c>
      <c r="U35" s="4">
        <v>3249673.233</v>
      </c>
      <c r="V35" s="49">
        <v>29849117.098000001</v>
      </c>
      <c r="W35" s="47" t="s">
        <v>42</v>
      </c>
      <c r="X35" s="47" t="s">
        <v>43</v>
      </c>
      <c r="Y35" s="47" t="s">
        <v>44</v>
      </c>
      <c r="Z35" s="47" t="s">
        <v>21</v>
      </c>
      <c r="AA35" s="47" t="s">
        <v>27</v>
      </c>
      <c r="AB35" s="47" t="s">
        <v>28</v>
      </c>
      <c r="AC35" s="60" t="s">
        <v>23</v>
      </c>
    </row>
    <row r="36" spans="1:29" x14ac:dyDescent="0.25">
      <c r="A36" s="50"/>
      <c r="B36" s="50"/>
      <c r="C36" s="50"/>
      <c r="D36" s="50"/>
      <c r="E36" s="50"/>
      <c r="F36" s="9"/>
      <c r="G36" s="26"/>
      <c r="H36" s="9"/>
      <c r="I36" s="10" t="s">
        <v>79</v>
      </c>
      <c r="J36" s="9">
        <f>AVERAGE(J32:J35)</f>
        <v>10830.040755279852</v>
      </c>
      <c r="K36" s="7">
        <f>H32*8760*0.85</f>
        <v>3350700</v>
      </c>
      <c r="L36" s="8">
        <f>Q35</f>
        <v>0.42370000000000002</v>
      </c>
      <c r="M36" s="8">
        <f>R35</f>
        <v>0.90079341079745323</v>
      </c>
      <c r="N36" s="9">
        <f>J36*K36/1000*L36/2000</f>
        <v>7687.6588898140271</v>
      </c>
      <c r="O36" s="9">
        <f>J36/1000*K36*M36/2000</f>
        <v>16344.093633237999</v>
      </c>
      <c r="P36" s="9"/>
      <c r="Q36" s="27"/>
      <c r="R36" s="9"/>
      <c r="S36" s="9"/>
      <c r="T36" s="9"/>
      <c r="U36" s="9"/>
      <c r="V36" s="51"/>
      <c r="W36" s="50"/>
      <c r="X36" s="50"/>
      <c r="Y36" s="50"/>
      <c r="Z36" s="50"/>
      <c r="AA36" s="50"/>
      <c r="AB36" s="50"/>
      <c r="AC36" s="61"/>
    </row>
    <row r="37" spans="1:29" x14ac:dyDescent="0.25">
      <c r="A37" s="47"/>
      <c r="B37" s="47"/>
      <c r="C37" s="47"/>
      <c r="D37" s="47"/>
      <c r="E37" s="47"/>
      <c r="F37" s="4"/>
      <c r="G37" s="1"/>
      <c r="H37" s="2"/>
      <c r="I37" s="3"/>
      <c r="J37" s="2"/>
      <c r="K37" s="17"/>
      <c r="L37" s="6"/>
      <c r="M37" s="18"/>
      <c r="N37" s="2"/>
      <c r="O37" s="2"/>
      <c r="P37" s="4"/>
      <c r="Q37" s="48"/>
      <c r="R37" s="4"/>
      <c r="S37" s="4"/>
      <c r="T37" s="4"/>
      <c r="U37" s="4"/>
      <c r="V37" s="49"/>
      <c r="W37" s="47"/>
      <c r="X37" s="47"/>
      <c r="Y37" s="47"/>
      <c r="Z37" s="47"/>
      <c r="AA37" s="47"/>
      <c r="AB37" s="47"/>
      <c r="AC37" s="60"/>
    </row>
    <row r="38" spans="1:29" x14ac:dyDescent="0.25">
      <c r="A38" s="47" t="s">
        <v>34</v>
      </c>
      <c r="B38" s="47" t="s">
        <v>46</v>
      </c>
      <c r="C38" s="47">
        <v>2817</v>
      </c>
      <c r="D38" s="47">
        <v>1</v>
      </c>
      <c r="E38" s="47">
        <v>2014</v>
      </c>
      <c r="F38" s="4">
        <v>6543.49</v>
      </c>
      <c r="G38" s="11"/>
      <c r="H38" s="2">
        <v>216</v>
      </c>
      <c r="I38" s="3">
        <f>P38/(H$38*8760)</f>
        <v>0.59186440892947734</v>
      </c>
      <c r="J38" s="4">
        <f>V38/P38*1000</f>
        <v>10656.061776860935</v>
      </c>
      <c r="K38" s="5"/>
      <c r="L38" s="6"/>
      <c r="M38" s="6"/>
      <c r="N38" s="2"/>
      <c r="O38" s="2"/>
      <c r="P38" s="4">
        <v>1119902.1599999999</v>
      </c>
      <c r="Q38" s="48">
        <v>0.2344</v>
      </c>
      <c r="R38" s="48">
        <f>T38*2000/V38</f>
        <v>6.907604355625617E-2</v>
      </c>
      <c r="S38" s="4">
        <v>1373.365</v>
      </c>
      <c r="T38" s="4">
        <v>412.16800000000001</v>
      </c>
      <c r="U38" s="4">
        <v>1299227.7890000001</v>
      </c>
      <c r="V38" s="49">
        <v>11933746.601</v>
      </c>
      <c r="W38" s="47" t="s">
        <v>31</v>
      </c>
      <c r="X38" s="47" t="s">
        <v>31</v>
      </c>
      <c r="Y38" s="47" t="s">
        <v>20</v>
      </c>
      <c r="Z38" s="47" t="s">
        <v>21</v>
      </c>
      <c r="AA38" s="47"/>
      <c r="AB38" s="47" t="s">
        <v>22</v>
      </c>
      <c r="AC38" s="60" t="s">
        <v>47</v>
      </c>
    </row>
    <row r="39" spans="1:29" x14ac:dyDescent="0.25">
      <c r="A39" s="47" t="s">
        <v>34</v>
      </c>
      <c r="B39" s="47" t="s">
        <v>46</v>
      </c>
      <c r="C39" s="47">
        <v>2817</v>
      </c>
      <c r="D39" s="47">
        <v>1</v>
      </c>
      <c r="E39" s="47">
        <v>2015</v>
      </c>
      <c r="F39" s="4">
        <v>8527.7800000000007</v>
      </c>
      <c r="G39" s="1"/>
      <c r="H39" s="2"/>
      <c r="I39" s="3">
        <f t="shared" ref="I39:I41" si="6">P39/(H$38*8760)</f>
        <v>0.80300160134449516</v>
      </c>
      <c r="J39" s="4">
        <f>V39/P39*1000</f>
        <v>10390.254106352284</v>
      </c>
      <c r="K39" s="5"/>
      <c r="L39" s="6"/>
      <c r="M39" s="6"/>
      <c r="N39" s="2"/>
      <c r="O39" s="2"/>
      <c r="P39" s="4">
        <v>1519407.51</v>
      </c>
      <c r="Q39" s="48">
        <v>0.23669999999999999</v>
      </c>
      <c r="R39" s="48">
        <f>T39*2000/V39</f>
        <v>8.6302489426047929E-2</v>
      </c>
      <c r="S39" s="4">
        <v>1814.489</v>
      </c>
      <c r="T39" s="4">
        <v>681.23</v>
      </c>
      <c r="U39" s="4">
        <v>1718734.007</v>
      </c>
      <c r="V39" s="49">
        <v>15787030.119999999</v>
      </c>
      <c r="W39" s="47" t="s">
        <v>31</v>
      </c>
      <c r="X39" s="47" t="s">
        <v>31</v>
      </c>
      <c r="Y39" s="47" t="s">
        <v>20</v>
      </c>
      <c r="Z39" s="47" t="s">
        <v>21</v>
      </c>
      <c r="AA39" s="47"/>
      <c r="AB39" s="47" t="s">
        <v>22</v>
      </c>
      <c r="AC39" s="60" t="s">
        <v>47</v>
      </c>
    </row>
    <row r="40" spans="1:29" x14ac:dyDescent="0.25">
      <c r="A40" s="47" t="s">
        <v>34</v>
      </c>
      <c r="B40" s="47" t="s">
        <v>46</v>
      </c>
      <c r="C40" s="47">
        <v>2817</v>
      </c>
      <c r="D40" s="47">
        <v>1</v>
      </c>
      <c r="E40" s="47">
        <v>2016</v>
      </c>
      <c r="F40" s="4">
        <v>8365.7199999999993</v>
      </c>
      <c r="G40" s="1"/>
      <c r="H40" s="2"/>
      <c r="I40" s="3">
        <f t="shared" si="6"/>
        <v>0.79127382462371043</v>
      </c>
      <c r="J40" s="4">
        <f>V40/P40*1000</f>
        <v>10397.262562557078</v>
      </c>
      <c r="K40" s="5"/>
      <c r="L40" s="19"/>
      <c r="M40" s="6"/>
      <c r="N40" s="2"/>
      <c r="O40" s="2"/>
      <c r="P40" s="4">
        <v>1497216.68</v>
      </c>
      <c r="Q40" s="48">
        <v>0.2472</v>
      </c>
      <c r="R40" s="48">
        <f>T40*2000/V40</f>
        <v>9.1368415077897183E-2</v>
      </c>
      <c r="S40" s="4">
        <v>1856.03</v>
      </c>
      <c r="T40" s="4">
        <v>711.16399999999999</v>
      </c>
      <c r="U40" s="4">
        <v>1694775.2220000001</v>
      </c>
      <c r="V40" s="49">
        <v>15566954.935000001</v>
      </c>
      <c r="W40" s="47" t="s">
        <v>31</v>
      </c>
      <c r="X40" s="47" t="s">
        <v>31</v>
      </c>
      <c r="Y40" s="47" t="s">
        <v>20</v>
      </c>
      <c r="Z40" s="47" t="s">
        <v>21</v>
      </c>
      <c r="AA40" s="47"/>
      <c r="AB40" s="47" t="s">
        <v>22</v>
      </c>
      <c r="AC40" s="60" t="s">
        <v>47</v>
      </c>
    </row>
    <row r="41" spans="1:29" x14ac:dyDescent="0.25">
      <c r="A41" s="47" t="s">
        <v>34</v>
      </c>
      <c r="B41" s="47" t="s">
        <v>46</v>
      </c>
      <c r="C41" s="47">
        <v>2817</v>
      </c>
      <c r="D41" s="47">
        <v>1</v>
      </c>
      <c r="E41" s="47">
        <v>2017</v>
      </c>
      <c r="F41" s="4">
        <v>6747.29</v>
      </c>
      <c r="G41" s="30" t="s">
        <v>95</v>
      </c>
      <c r="H41" s="2"/>
      <c r="I41" s="3">
        <f t="shared" si="6"/>
        <v>0.63714596017250136</v>
      </c>
      <c r="J41" s="4">
        <f>V41/P41*1000</f>
        <v>10381.478397033266</v>
      </c>
      <c r="K41" s="12" t="s">
        <v>78</v>
      </c>
      <c r="L41" s="33" t="s">
        <v>80</v>
      </c>
      <c r="M41" s="13">
        <v>2017</v>
      </c>
      <c r="N41" s="2"/>
      <c r="O41" s="2"/>
      <c r="P41" s="4">
        <v>1205582.1000000001</v>
      </c>
      <c r="Q41" s="48">
        <v>0.17680000000000001</v>
      </c>
      <c r="R41" s="48">
        <f>T41*2000/V41</f>
        <v>8.8547490607452858E-2</v>
      </c>
      <c r="S41" s="4">
        <v>1120.9549999999999</v>
      </c>
      <c r="T41" s="4">
        <v>554.11800000000005</v>
      </c>
      <c r="U41" s="4">
        <v>1362585.291</v>
      </c>
      <c r="V41" s="49">
        <v>12515724.527000001</v>
      </c>
      <c r="W41" s="47" t="s">
        <v>31</v>
      </c>
      <c r="X41" s="47" t="s">
        <v>31</v>
      </c>
      <c r="Y41" s="47" t="s">
        <v>20</v>
      </c>
      <c r="Z41" s="47" t="s">
        <v>21</v>
      </c>
      <c r="AA41" s="47"/>
      <c r="AB41" s="47" t="s">
        <v>22</v>
      </c>
      <c r="AC41" s="60" t="s">
        <v>47</v>
      </c>
    </row>
    <row r="42" spans="1:29" x14ac:dyDescent="0.25">
      <c r="A42" s="50"/>
      <c r="B42" s="50"/>
      <c r="C42" s="50"/>
      <c r="D42" s="50"/>
      <c r="E42" s="50"/>
      <c r="F42" s="9"/>
      <c r="G42" s="26"/>
      <c r="H42" s="9"/>
      <c r="I42" s="10" t="s">
        <v>79</v>
      </c>
      <c r="J42" s="9">
        <f>AVERAGE(J38:J41)</f>
        <v>10456.264210700891</v>
      </c>
      <c r="K42" s="7">
        <f>H38*8760*0.85</f>
        <v>1608336</v>
      </c>
      <c r="L42" s="32">
        <v>0.14699999999999999</v>
      </c>
      <c r="M42" s="8">
        <f>R41</f>
        <v>8.8547490607452858E-2</v>
      </c>
      <c r="N42" s="9">
        <f>J42*K42/1000*L42/2000</f>
        <v>1236.0631824352643</v>
      </c>
      <c r="O42" s="9">
        <f>J42/1000*K42*M42/2000</f>
        <v>744.55981657758412</v>
      </c>
      <c r="P42" s="9"/>
      <c r="Q42" s="27"/>
      <c r="R42" s="9"/>
      <c r="S42" s="9"/>
      <c r="T42" s="9"/>
      <c r="U42" s="9"/>
      <c r="V42" s="51"/>
      <c r="W42" s="50"/>
      <c r="X42" s="50"/>
      <c r="Y42" s="50"/>
      <c r="Z42" s="50"/>
      <c r="AA42" s="50"/>
      <c r="AB42" s="50"/>
      <c r="AC42" s="61"/>
    </row>
    <row r="43" spans="1:29" x14ac:dyDescent="0.25">
      <c r="A43" s="47"/>
      <c r="B43" s="47"/>
      <c r="C43" s="47"/>
      <c r="D43" s="47"/>
      <c r="E43" s="47"/>
      <c r="F43" s="4"/>
      <c r="G43" s="1"/>
      <c r="H43" s="2"/>
      <c r="I43" s="3"/>
      <c r="J43" s="2"/>
      <c r="K43" s="17"/>
      <c r="L43" s="18"/>
      <c r="M43" s="18"/>
      <c r="N43" s="2"/>
      <c r="O43" s="2"/>
      <c r="P43" s="4"/>
      <c r="Q43" s="48"/>
      <c r="R43" s="4"/>
      <c r="S43" s="4"/>
      <c r="T43" s="4"/>
      <c r="U43" s="4"/>
      <c r="V43" s="49"/>
      <c r="W43" s="47"/>
      <c r="X43" s="47"/>
      <c r="Y43" s="47"/>
      <c r="Z43" s="47"/>
      <c r="AA43" s="47"/>
      <c r="AB43" s="47"/>
      <c r="AC43" s="60"/>
    </row>
    <row r="44" spans="1:29" x14ac:dyDescent="0.25">
      <c r="A44" s="47" t="s">
        <v>34</v>
      </c>
      <c r="B44" s="47" t="s">
        <v>46</v>
      </c>
      <c r="C44" s="47">
        <v>2817</v>
      </c>
      <c r="D44" s="47">
        <v>2</v>
      </c>
      <c r="E44" s="47">
        <v>2014</v>
      </c>
      <c r="F44" s="4">
        <v>7972.18</v>
      </c>
      <c r="G44" s="2"/>
      <c r="H44" s="2">
        <v>440</v>
      </c>
      <c r="I44" s="3">
        <f>P44/(H$44*8760)</f>
        <v>0.71709023194271482</v>
      </c>
      <c r="J44" s="4">
        <f>V44/P44*1000</f>
        <v>10257.821520013844</v>
      </c>
      <c r="K44" s="2"/>
      <c r="L44" s="25"/>
      <c r="M44" s="2"/>
      <c r="N44" s="2"/>
      <c r="O44" s="2"/>
      <c r="P44" s="4">
        <v>2763952.59</v>
      </c>
      <c r="Q44" s="48">
        <v>0.3654</v>
      </c>
      <c r="R44" s="48">
        <f>T44*2000/V44</f>
        <v>7.2310610507626064E-2</v>
      </c>
      <c r="S44" s="4">
        <v>5202.4979999999996</v>
      </c>
      <c r="T44" s="4">
        <v>1025.08</v>
      </c>
      <c r="U44" s="4">
        <v>3086694.1039999998</v>
      </c>
      <c r="V44" s="49">
        <v>28352132.357999999</v>
      </c>
      <c r="W44" s="47" t="s">
        <v>31</v>
      </c>
      <c r="X44" s="47" t="s">
        <v>31</v>
      </c>
      <c r="Y44" s="47" t="s">
        <v>44</v>
      </c>
      <c r="Z44" s="47" t="s">
        <v>21</v>
      </c>
      <c r="AA44" s="47"/>
      <c r="AB44" s="47" t="s">
        <v>22</v>
      </c>
      <c r="AC44" s="60" t="s">
        <v>23</v>
      </c>
    </row>
    <row r="45" spans="1:29" x14ac:dyDescent="0.25">
      <c r="A45" s="47" t="s">
        <v>34</v>
      </c>
      <c r="B45" s="47" t="s">
        <v>46</v>
      </c>
      <c r="C45" s="47">
        <v>2817</v>
      </c>
      <c r="D45" s="47">
        <v>2</v>
      </c>
      <c r="E45" s="47">
        <v>2015</v>
      </c>
      <c r="F45" s="4">
        <v>6934.67</v>
      </c>
      <c r="G45" s="2"/>
      <c r="H45" s="2"/>
      <c r="I45" s="3">
        <f t="shared" ref="I45:I47" si="7">P45/(H$44*8760)</f>
        <v>0.64546703507679537</v>
      </c>
      <c r="J45" s="4">
        <f>V45/P45*1000</f>
        <v>9940.4178404902068</v>
      </c>
      <c r="K45" s="2"/>
      <c r="L45" s="25"/>
      <c r="M45" s="2"/>
      <c r="N45" s="2"/>
      <c r="O45" s="2"/>
      <c r="P45" s="4">
        <v>2487888.14</v>
      </c>
      <c r="Q45" s="48">
        <v>0.3674</v>
      </c>
      <c r="R45" s="48">
        <f>T45*2000/V45</f>
        <v>8.6190059799247515E-2</v>
      </c>
      <c r="S45" s="4">
        <v>4557.3720000000003</v>
      </c>
      <c r="T45" s="4">
        <v>1065.768</v>
      </c>
      <c r="U45" s="4">
        <v>2692426.264</v>
      </c>
      <c r="V45" s="49">
        <v>24730647.651999999</v>
      </c>
      <c r="W45" s="47" t="s">
        <v>31</v>
      </c>
      <c r="X45" s="47" t="s">
        <v>31</v>
      </c>
      <c r="Y45" s="47" t="s">
        <v>44</v>
      </c>
      <c r="Z45" s="47" t="s">
        <v>21</v>
      </c>
      <c r="AA45" s="47"/>
      <c r="AB45" s="47" t="s">
        <v>22</v>
      </c>
      <c r="AC45" s="60" t="s">
        <v>23</v>
      </c>
    </row>
    <row r="46" spans="1:29" x14ac:dyDescent="0.25">
      <c r="A46" s="47" t="s">
        <v>34</v>
      </c>
      <c r="B46" s="47" t="s">
        <v>46</v>
      </c>
      <c r="C46" s="47">
        <v>2817</v>
      </c>
      <c r="D46" s="47">
        <v>2</v>
      </c>
      <c r="E46" s="47">
        <v>2016</v>
      </c>
      <c r="F46" s="4">
        <v>8171.92</v>
      </c>
      <c r="G46" s="30" t="s">
        <v>94</v>
      </c>
      <c r="H46" s="2"/>
      <c r="I46" s="3">
        <f t="shared" si="7"/>
        <v>0.76939736924034874</v>
      </c>
      <c r="J46" s="4">
        <f>V46/P46*1000</f>
        <v>10232.24330942214</v>
      </c>
      <c r="K46" s="5"/>
      <c r="L46" s="19"/>
      <c r="M46" s="6"/>
      <c r="N46" s="2"/>
      <c r="O46" s="2"/>
      <c r="P46" s="4">
        <v>2965565.22</v>
      </c>
      <c r="Q46" s="48">
        <v>0.36630000000000001</v>
      </c>
      <c r="R46" s="48">
        <f>T46*2000/V46</f>
        <v>8.0208513355759653E-2</v>
      </c>
      <c r="S46" s="4">
        <v>5433.8310000000001</v>
      </c>
      <c r="T46" s="4">
        <v>1216.9390000000001</v>
      </c>
      <c r="U46" s="4">
        <v>3303589.2030000002</v>
      </c>
      <c r="V46" s="49">
        <v>30344384.881000001</v>
      </c>
      <c r="W46" s="47" t="s">
        <v>31</v>
      </c>
      <c r="X46" s="47" t="s">
        <v>31</v>
      </c>
      <c r="Y46" s="47" t="s">
        <v>44</v>
      </c>
      <c r="Z46" s="47" t="s">
        <v>21</v>
      </c>
      <c r="AA46" s="47"/>
      <c r="AB46" s="47" t="s">
        <v>22</v>
      </c>
      <c r="AC46" s="60" t="s">
        <v>23</v>
      </c>
    </row>
    <row r="47" spans="1:29" x14ac:dyDescent="0.25">
      <c r="A47" s="47" t="s">
        <v>34</v>
      </c>
      <c r="B47" s="47" t="s">
        <v>46</v>
      </c>
      <c r="C47" s="47">
        <v>2817</v>
      </c>
      <c r="D47" s="47">
        <v>2</v>
      </c>
      <c r="E47" s="47">
        <v>2017</v>
      </c>
      <c r="F47" s="4">
        <v>8109.86</v>
      </c>
      <c r="G47" s="2"/>
      <c r="H47" s="2"/>
      <c r="I47" s="3">
        <f t="shared" si="7"/>
        <v>0.76631716739310918</v>
      </c>
      <c r="J47" s="4">
        <f>V47/P47*1000</f>
        <v>10127.713369347617</v>
      </c>
      <c r="K47" s="12" t="s">
        <v>78</v>
      </c>
      <c r="L47" s="13">
        <v>2017</v>
      </c>
      <c r="M47" s="13">
        <v>2017</v>
      </c>
      <c r="N47" s="2"/>
      <c r="O47" s="2"/>
      <c r="P47" s="4">
        <v>2953692.89</v>
      </c>
      <c r="Q47" s="48">
        <v>0.29339999999999999</v>
      </c>
      <c r="R47" s="48">
        <f>T47*2000/V47</f>
        <v>9.1211267797640508E-2</v>
      </c>
      <c r="S47" s="4">
        <v>4418.0159999999996</v>
      </c>
      <c r="T47" s="4">
        <v>1364.2539999999999</v>
      </c>
      <c r="U47" s="4">
        <v>3256756.4279999998</v>
      </c>
      <c r="V47" s="49">
        <v>29914154.971000001</v>
      </c>
      <c r="W47" s="47" t="s">
        <v>31</v>
      </c>
      <c r="X47" s="47" t="s">
        <v>31</v>
      </c>
      <c r="Y47" s="47" t="s">
        <v>44</v>
      </c>
      <c r="Z47" s="47" t="s">
        <v>21</v>
      </c>
      <c r="AA47" s="47"/>
      <c r="AB47" s="47" t="s">
        <v>22</v>
      </c>
      <c r="AC47" s="60" t="s">
        <v>23</v>
      </c>
    </row>
    <row r="48" spans="1:29" x14ac:dyDescent="0.25">
      <c r="A48" s="50"/>
      <c r="B48" s="50"/>
      <c r="C48" s="50"/>
      <c r="D48" s="50"/>
      <c r="E48" s="50"/>
      <c r="F48" s="9"/>
      <c r="G48" s="26"/>
      <c r="H48" s="9"/>
      <c r="I48" s="10" t="s">
        <v>79</v>
      </c>
      <c r="J48" s="9">
        <f>AVERAGE(J44:J47)</f>
        <v>10139.549009818453</v>
      </c>
      <c r="K48" s="7">
        <f>H44*8760*0.85</f>
        <v>3276240</v>
      </c>
      <c r="L48" s="27">
        <f>Q47</f>
        <v>0.29339999999999999</v>
      </c>
      <c r="M48" s="8">
        <f>R47</f>
        <v>9.1211267797640508E-2</v>
      </c>
      <c r="N48" s="9">
        <f>J48*K48/1000*L48/2000</f>
        <v>4873.3147402309796</v>
      </c>
      <c r="O48" s="9">
        <f>J48/1000*K48*M48/2000</f>
        <v>1515.0007356284827</v>
      </c>
      <c r="P48" s="9"/>
      <c r="Q48" s="27"/>
      <c r="R48" s="9"/>
      <c r="S48" s="9"/>
      <c r="T48" s="9"/>
      <c r="U48" s="9"/>
      <c r="V48" s="51"/>
      <c r="W48" s="50"/>
      <c r="X48" s="50"/>
      <c r="Y48" s="50"/>
      <c r="Z48" s="50"/>
      <c r="AA48" s="50"/>
      <c r="AB48" s="50"/>
      <c r="AC48" s="61"/>
    </row>
    <row r="49" spans="1:29" x14ac:dyDescent="0.25">
      <c r="A49" s="47"/>
      <c r="B49" s="47"/>
      <c r="C49" s="47"/>
      <c r="D49" s="47"/>
      <c r="E49" s="47"/>
      <c r="F49" s="4"/>
      <c r="G49" s="2"/>
      <c r="H49" s="2"/>
      <c r="I49" s="3"/>
      <c r="J49" s="2"/>
      <c r="K49" s="2"/>
      <c r="L49" s="25"/>
      <c r="M49" s="2"/>
      <c r="N49" s="2"/>
      <c r="O49" s="2"/>
      <c r="P49" s="4"/>
      <c r="Q49" s="48"/>
      <c r="R49" s="4"/>
      <c r="S49" s="4"/>
      <c r="T49" s="4"/>
      <c r="U49" s="4"/>
      <c r="V49" s="49"/>
      <c r="W49" s="47"/>
      <c r="X49" s="47"/>
      <c r="Y49" s="47"/>
      <c r="Z49" s="47"/>
      <c r="AA49" s="47"/>
      <c r="AB49" s="47"/>
      <c r="AC49" s="60"/>
    </row>
    <row r="50" spans="1:29" x14ac:dyDescent="0.25">
      <c r="A50" s="47" t="s">
        <v>34</v>
      </c>
      <c r="B50" s="47" t="s">
        <v>48</v>
      </c>
      <c r="C50" s="47">
        <v>2823</v>
      </c>
      <c r="D50" s="47" t="s">
        <v>33</v>
      </c>
      <c r="E50" s="47">
        <v>2014</v>
      </c>
      <c r="F50" s="4">
        <v>7988.26</v>
      </c>
      <c r="G50" s="2"/>
      <c r="H50" s="2">
        <v>257</v>
      </c>
      <c r="I50" s="3">
        <f>P50/(H$50*8760)</f>
        <v>0.8895811079722119</v>
      </c>
      <c r="J50" s="4">
        <f>V50/P50*1000</f>
        <v>9551.814710840903</v>
      </c>
      <c r="K50" s="2"/>
      <c r="L50" s="25"/>
      <c r="M50" s="2"/>
      <c r="N50" s="2"/>
      <c r="O50" s="2"/>
      <c r="P50" s="4">
        <v>2002731.74</v>
      </c>
      <c r="Q50" s="48">
        <v>0.33360000000000001</v>
      </c>
      <c r="R50" s="48">
        <f>T50*2000/V50</f>
        <v>3.7697776334747725E-2</v>
      </c>
      <c r="S50" s="4">
        <v>3204.5839999999998</v>
      </c>
      <c r="T50" s="4">
        <v>360.57400000000001</v>
      </c>
      <c r="U50" s="4">
        <v>2082651.0830000001</v>
      </c>
      <c r="V50" s="49">
        <v>19129722.495999999</v>
      </c>
      <c r="W50" s="47" t="s">
        <v>49</v>
      </c>
      <c r="X50" s="47" t="s">
        <v>49</v>
      </c>
      <c r="Y50" s="47" t="s">
        <v>44</v>
      </c>
      <c r="Z50" s="47" t="s">
        <v>21</v>
      </c>
      <c r="AA50" s="47"/>
      <c r="AB50" s="47" t="s">
        <v>50</v>
      </c>
      <c r="AC50" s="60" t="s">
        <v>51</v>
      </c>
    </row>
    <row r="51" spans="1:29" x14ac:dyDescent="0.25">
      <c r="A51" s="47" t="s">
        <v>34</v>
      </c>
      <c r="B51" s="47" t="s">
        <v>48</v>
      </c>
      <c r="C51" s="47">
        <v>2823</v>
      </c>
      <c r="D51" s="47" t="s">
        <v>33</v>
      </c>
      <c r="E51" s="47">
        <v>2015</v>
      </c>
      <c r="F51" s="4">
        <v>7062.67</v>
      </c>
      <c r="G51" s="2"/>
      <c r="H51" s="2"/>
      <c r="I51" s="3">
        <f t="shared" ref="I51:I53" si="8">P51/(H$50*8760)</f>
        <v>0.77610266865661037</v>
      </c>
      <c r="J51" s="4">
        <f>V51/P51*1000</f>
        <v>10099.367757019343</v>
      </c>
      <c r="K51" s="2"/>
      <c r="L51" s="25"/>
      <c r="M51" s="2"/>
      <c r="N51" s="2"/>
      <c r="O51" s="2"/>
      <c r="P51" s="4">
        <v>1747255.46</v>
      </c>
      <c r="Q51" s="48">
        <v>0.33260000000000001</v>
      </c>
      <c r="R51" s="48">
        <f>T51*2000/V51</f>
        <v>6.8685704900881842E-2</v>
      </c>
      <c r="S51" s="4">
        <v>2949.52</v>
      </c>
      <c r="T51" s="4">
        <v>606.02</v>
      </c>
      <c r="U51" s="4">
        <v>1921156.568</v>
      </c>
      <c r="V51" s="49">
        <v>17646175.456</v>
      </c>
      <c r="W51" s="47" t="s">
        <v>49</v>
      </c>
      <c r="X51" s="47" t="s">
        <v>49</v>
      </c>
      <c r="Y51" s="47" t="s">
        <v>44</v>
      </c>
      <c r="Z51" s="47" t="s">
        <v>21</v>
      </c>
      <c r="AA51" s="47"/>
      <c r="AB51" s="47" t="s">
        <v>50</v>
      </c>
      <c r="AC51" s="60" t="s">
        <v>51</v>
      </c>
    </row>
    <row r="52" spans="1:29" x14ac:dyDescent="0.25">
      <c r="A52" s="47" t="s">
        <v>34</v>
      </c>
      <c r="B52" s="47" t="s">
        <v>48</v>
      </c>
      <c r="C52" s="47">
        <v>2823</v>
      </c>
      <c r="D52" s="47" t="s">
        <v>33</v>
      </c>
      <c r="E52" s="47">
        <v>2016</v>
      </c>
      <c r="F52" s="4">
        <v>8433.2099999999991</v>
      </c>
      <c r="G52" s="2"/>
      <c r="H52" s="2"/>
      <c r="I52" s="3">
        <f t="shared" si="8"/>
        <v>0.93530712648579506</v>
      </c>
      <c r="J52" s="4">
        <f>V52/P52*1000</f>
        <v>10969.156436648524</v>
      </c>
      <c r="K52" s="2"/>
      <c r="L52" s="25"/>
      <c r="M52" s="2"/>
      <c r="N52" s="2"/>
      <c r="O52" s="2"/>
      <c r="P52" s="4">
        <v>2105675.64</v>
      </c>
      <c r="Q52" s="48">
        <v>0.33119999999999999</v>
      </c>
      <c r="R52" s="48">
        <f>T52*2000/V52</f>
        <v>7.873211999635199E-2</v>
      </c>
      <c r="S52" s="4">
        <v>3840.8560000000002</v>
      </c>
      <c r="T52" s="4">
        <v>909.25699999999995</v>
      </c>
      <c r="U52" s="4">
        <v>2514616.3110000002</v>
      </c>
      <c r="V52" s="49">
        <v>23097485.5</v>
      </c>
      <c r="W52" s="47" t="s">
        <v>49</v>
      </c>
      <c r="X52" s="47" t="s">
        <v>49</v>
      </c>
      <c r="Y52" s="47" t="s">
        <v>44</v>
      </c>
      <c r="Z52" s="47" t="s">
        <v>21</v>
      </c>
      <c r="AA52" s="47"/>
      <c r="AB52" s="47" t="s">
        <v>50</v>
      </c>
      <c r="AC52" s="60" t="s">
        <v>51</v>
      </c>
    </row>
    <row r="53" spans="1:29" x14ac:dyDescent="0.25">
      <c r="A53" s="47" t="s">
        <v>34</v>
      </c>
      <c r="B53" s="47" t="s">
        <v>48</v>
      </c>
      <c r="C53" s="47">
        <v>2823</v>
      </c>
      <c r="D53" s="47" t="s">
        <v>33</v>
      </c>
      <c r="E53" s="47">
        <v>2017</v>
      </c>
      <c r="F53" s="4">
        <v>8297.83</v>
      </c>
      <c r="G53" s="2"/>
      <c r="H53" s="2"/>
      <c r="I53" s="3">
        <f t="shared" si="8"/>
        <v>0.91425403763125623</v>
      </c>
      <c r="J53" s="4">
        <f>V53/P53*1000</f>
        <v>10507.854920403382</v>
      </c>
      <c r="K53" s="34" t="s">
        <v>86</v>
      </c>
      <c r="L53" s="13">
        <v>2017</v>
      </c>
      <c r="M53" s="13">
        <v>2017</v>
      </c>
      <c r="N53" s="2"/>
      <c r="O53" s="2"/>
      <c r="P53" s="4">
        <v>2058278.4</v>
      </c>
      <c r="Q53" s="48">
        <v>0.3301</v>
      </c>
      <c r="R53" s="48">
        <f>T53*2000/V53</f>
        <v>8.3679508082709103E-2</v>
      </c>
      <c r="S53" s="4">
        <v>3578.953</v>
      </c>
      <c r="T53" s="4">
        <v>904.91399999999999</v>
      </c>
      <c r="U53" s="4">
        <v>2354649.591</v>
      </c>
      <c r="V53" s="49">
        <v>21628090.813000001</v>
      </c>
      <c r="W53" s="47" t="s">
        <v>49</v>
      </c>
      <c r="X53" s="47" t="s">
        <v>49</v>
      </c>
      <c r="Y53" s="47" t="s">
        <v>44</v>
      </c>
      <c r="Z53" s="47" t="s">
        <v>21</v>
      </c>
      <c r="AA53" s="47"/>
      <c r="AB53" s="47" t="s">
        <v>50</v>
      </c>
      <c r="AC53" s="60" t="s">
        <v>51</v>
      </c>
    </row>
    <row r="54" spans="1:29" x14ac:dyDescent="0.25">
      <c r="A54" s="50"/>
      <c r="B54" s="50"/>
      <c r="C54" s="50"/>
      <c r="D54" s="50"/>
      <c r="E54" s="50"/>
      <c r="F54" s="9"/>
      <c r="G54" s="26"/>
      <c r="H54" s="9"/>
      <c r="I54" s="10" t="s">
        <v>79</v>
      </c>
      <c r="J54" s="9">
        <f>AVERAGE(J50:J53)</f>
        <v>10282.048456228038</v>
      </c>
      <c r="K54" s="36">
        <f>H50*8760*0.91</f>
        <v>2048701.2000000002</v>
      </c>
      <c r="L54" s="8">
        <f>Q53</f>
        <v>0.3301</v>
      </c>
      <c r="M54" s="8">
        <f>R53</f>
        <v>8.3679508082709103E-2</v>
      </c>
      <c r="N54" s="9">
        <f>J54*K54/1000*L54/2000</f>
        <v>3476.7526690214045</v>
      </c>
      <c r="O54" s="9">
        <f>J54/1000*K54*M54/2000</f>
        <v>881.34793416830371</v>
      </c>
      <c r="P54" s="9"/>
      <c r="Q54" s="27"/>
      <c r="R54" s="9"/>
      <c r="S54" s="9"/>
      <c r="T54" s="9"/>
      <c r="U54" s="9"/>
      <c r="V54" s="51"/>
      <c r="W54" s="50"/>
      <c r="X54" s="50"/>
      <c r="Y54" s="50"/>
      <c r="Z54" s="50"/>
      <c r="AA54" s="50"/>
      <c r="AB54" s="50"/>
      <c r="AC54" s="61"/>
    </row>
    <row r="55" spans="1:29" x14ac:dyDescent="0.25">
      <c r="A55" s="47"/>
      <c r="B55" s="47"/>
      <c r="C55" s="47"/>
      <c r="D55" s="47"/>
      <c r="E55" s="47"/>
      <c r="F55" s="4"/>
      <c r="G55" s="2"/>
      <c r="H55" s="2"/>
      <c r="I55" s="3"/>
      <c r="J55" s="2"/>
      <c r="K55" s="2"/>
      <c r="L55" s="25"/>
      <c r="M55" s="2"/>
      <c r="N55" s="2"/>
      <c r="O55" s="2"/>
      <c r="P55" s="4"/>
      <c r="Q55" s="48"/>
      <c r="R55" s="4"/>
      <c r="S55" s="4"/>
      <c r="T55" s="4"/>
      <c r="U55" s="4"/>
      <c r="V55" s="49"/>
      <c r="W55" s="47"/>
      <c r="X55" s="47"/>
      <c r="Y55" s="47"/>
      <c r="Z55" s="47"/>
      <c r="AA55" s="47"/>
      <c r="AB55" s="47"/>
      <c r="AC55" s="60"/>
    </row>
    <row r="56" spans="1:29" x14ac:dyDescent="0.25">
      <c r="A56" s="47" t="s">
        <v>34</v>
      </c>
      <c r="B56" s="47" t="s">
        <v>48</v>
      </c>
      <c r="C56" s="47">
        <v>2823</v>
      </c>
      <c r="D56" s="47" t="s">
        <v>36</v>
      </c>
      <c r="E56" s="47">
        <v>2014</v>
      </c>
      <c r="F56" s="4">
        <v>6730.27</v>
      </c>
      <c r="G56" s="2"/>
      <c r="H56" s="2">
        <v>477</v>
      </c>
      <c r="I56" s="3">
        <f>P56/(H$56*8760)</f>
        <v>0.72232646726592187</v>
      </c>
      <c r="J56" s="4">
        <f>V56/P56*1000</f>
        <v>9886.5222017198375</v>
      </c>
      <c r="K56" s="2"/>
      <c r="L56" s="25"/>
      <c r="M56" s="2"/>
      <c r="N56" s="2"/>
      <c r="O56" s="2"/>
      <c r="P56" s="4">
        <v>3018255.59</v>
      </c>
      <c r="Q56" s="48">
        <v>0.33479999999999999</v>
      </c>
      <c r="R56" s="48">
        <f>T56*2000/V56</f>
        <v>0.11458351768044124</v>
      </c>
      <c r="S56" s="4">
        <v>5003.7359999999999</v>
      </c>
      <c r="T56" s="4">
        <v>1709.5889999999999</v>
      </c>
      <c r="U56" s="4">
        <v>3248683.9929999998</v>
      </c>
      <c r="V56" s="49">
        <v>29840050.901000001</v>
      </c>
      <c r="W56" s="47" t="s">
        <v>67</v>
      </c>
      <c r="X56" s="47" t="s">
        <v>49</v>
      </c>
      <c r="Y56" s="47" t="s">
        <v>44</v>
      </c>
      <c r="Z56" s="47" t="s">
        <v>21</v>
      </c>
      <c r="AA56" s="47"/>
      <c r="AB56" s="47" t="s">
        <v>53</v>
      </c>
      <c r="AC56" s="60" t="s">
        <v>51</v>
      </c>
    </row>
    <row r="57" spans="1:29" x14ac:dyDescent="0.25">
      <c r="A57" s="47" t="s">
        <v>34</v>
      </c>
      <c r="B57" s="47" t="s">
        <v>48</v>
      </c>
      <c r="C57" s="47">
        <v>2823</v>
      </c>
      <c r="D57" s="47" t="s">
        <v>36</v>
      </c>
      <c r="E57" s="47">
        <v>2015</v>
      </c>
      <c r="F57" s="4">
        <v>8187.38</v>
      </c>
      <c r="G57" s="2"/>
      <c r="H57" s="2"/>
      <c r="I57" s="3">
        <f t="shared" ref="I57:I59" si="9">P57/(H$56*8760)</f>
        <v>0.87623956329035158</v>
      </c>
      <c r="J57" s="4">
        <f>V57/P57*1000</f>
        <v>9938.7932790036848</v>
      </c>
      <c r="K57" s="2"/>
      <c r="L57" s="25"/>
      <c r="M57" s="2"/>
      <c r="N57" s="2"/>
      <c r="O57" s="2"/>
      <c r="P57" s="4">
        <v>3661384.54</v>
      </c>
      <c r="Q57" s="48">
        <v>0.33589999999999998</v>
      </c>
      <c r="R57" s="48">
        <f>T57*2000/V57</f>
        <v>0.11701604697227519</v>
      </c>
      <c r="S57" s="4">
        <v>6123.3370000000004</v>
      </c>
      <c r="T57" s="4">
        <v>2129.0920000000001</v>
      </c>
      <c r="U57" s="4">
        <v>3961750.5389999999</v>
      </c>
      <c r="V57" s="49">
        <v>36389744.057999998</v>
      </c>
      <c r="W57" s="47" t="s">
        <v>52</v>
      </c>
      <c r="X57" s="47" t="s">
        <v>49</v>
      </c>
      <c r="Y57" s="47" t="s">
        <v>44</v>
      </c>
      <c r="Z57" s="47" t="s">
        <v>21</v>
      </c>
      <c r="AA57" s="47"/>
      <c r="AB57" s="47" t="s">
        <v>53</v>
      </c>
      <c r="AC57" s="60" t="s">
        <v>51</v>
      </c>
    </row>
    <row r="58" spans="1:29" x14ac:dyDescent="0.25">
      <c r="A58" s="47" t="s">
        <v>34</v>
      </c>
      <c r="B58" s="47" t="s">
        <v>48</v>
      </c>
      <c r="C58" s="47">
        <v>2823</v>
      </c>
      <c r="D58" s="47" t="s">
        <v>36</v>
      </c>
      <c r="E58" s="47">
        <v>2016</v>
      </c>
      <c r="F58" s="4">
        <v>6112.61</v>
      </c>
      <c r="G58" s="2"/>
      <c r="H58" s="2"/>
      <c r="I58" s="3">
        <f t="shared" si="9"/>
        <v>0.64845201889664283</v>
      </c>
      <c r="J58" s="4">
        <f>V58/P58*1000</f>
        <v>9824.0154424813409</v>
      </c>
      <c r="K58" s="2"/>
      <c r="L58" s="25"/>
      <c r="M58" s="2"/>
      <c r="N58" s="2"/>
      <c r="O58" s="2"/>
      <c r="P58" s="4">
        <v>2709569.73</v>
      </c>
      <c r="Q58" s="48">
        <v>0.33479999999999999</v>
      </c>
      <c r="R58" s="48">
        <f>T58*2000/V58</f>
        <v>0.12990769200583571</v>
      </c>
      <c r="S58" s="4">
        <v>4466.4120000000003</v>
      </c>
      <c r="T58" s="4">
        <v>1728.9970000000001</v>
      </c>
      <c r="U58" s="4">
        <v>2897990.2039999999</v>
      </c>
      <c r="V58" s="49">
        <v>26618854.870000001</v>
      </c>
      <c r="W58" s="47" t="s">
        <v>52</v>
      </c>
      <c r="X58" s="47" t="s">
        <v>49</v>
      </c>
      <c r="Y58" s="47" t="s">
        <v>44</v>
      </c>
      <c r="Z58" s="47" t="s">
        <v>21</v>
      </c>
      <c r="AA58" s="47"/>
      <c r="AB58" s="47" t="s">
        <v>53</v>
      </c>
      <c r="AC58" s="60" t="s">
        <v>51</v>
      </c>
    </row>
    <row r="59" spans="1:29" x14ac:dyDescent="0.25">
      <c r="A59" s="47" t="s">
        <v>34</v>
      </c>
      <c r="B59" s="47" t="s">
        <v>48</v>
      </c>
      <c r="C59" s="47">
        <v>2823</v>
      </c>
      <c r="D59" s="47" t="s">
        <v>36</v>
      </c>
      <c r="E59" s="47">
        <v>2017</v>
      </c>
      <c r="F59" s="4">
        <v>8487.2000000000007</v>
      </c>
      <c r="G59" s="2"/>
      <c r="H59" s="2"/>
      <c r="I59" s="3">
        <f t="shared" si="9"/>
        <v>0.91225494194116574</v>
      </c>
      <c r="J59" s="4">
        <f>V59/P59*1000</f>
        <v>10088.417406400511</v>
      </c>
      <c r="K59" s="34" t="s">
        <v>86</v>
      </c>
      <c r="L59" s="13">
        <v>2017</v>
      </c>
      <c r="M59" s="13">
        <v>2017</v>
      </c>
      <c r="N59" s="2"/>
      <c r="O59" s="2"/>
      <c r="P59" s="4">
        <v>3811875.52</v>
      </c>
      <c r="Q59" s="48">
        <v>0.3332</v>
      </c>
      <c r="R59" s="48">
        <f>T59*2000/V59</f>
        <v>0.13040693805384973</v>
      </c>
      <c r="S59" s="4">
        <v>6389.76</v>
      </c>
      <c r="T59" s="4">
        <v>2507.451</v>
      </c>
      <c r="U59" s="4">
        <v>4186681.5669999998</v>
      </c>
      <c r="V59" s="49">
        <v>38455791.347000003</v>
      </c>
      <c r="W59" s="47" t="s">
        <v>52</v>
      </c>
      <c r="X59" s="47" t="s">
        <v>49</v>
      </c>
      <c r="Y59" s="47" t="s">
        <v>44</v>
      </c>
      <c r="Z59" s="47" t="s">
        <v>21</v>
      </c>
      <c r="AA59" s="47"/>
      <c r="AB59" s="47" t="s">
        <v>53</v>
      </c>
      <c r="AC59" s="60" t="s">
        <v>51</v>
      </c>
    </row>
    <row r="60" spans="1:29" x14ac:dyDescent="0.25">
      <c r="A60" s="50"/>
      <c r="B60" s="50"/>
      <c r="C60" s="50"/>
      <c r="D60" s="50"/>
      <c r="E60" s="50"/>
      <c r="F60" s="9"/>
      <c r="G60" s="26"/>
      <c r="H60" s="9"/>
      <c r="I60" s="10" t="s">
        <v>79</v>
      </c>
      <c r="J60" s="9">
        <f>AVERAGE(J56:J59)</f>
        <v>9934.437082401344</v>
      </c>
      <c r="K60" s="36">
        <f>H56*8760*0.91</f>
        <v>3802453.2</v>
      </c>
      <c r="L60" s="8">
        <f>Q59</f>
        <v>0.3332</v>
      </c>
      <c r="M60" s="8">
        <f>R59</f>
        <v>0.13040693805384973</v>
      </c>
      <c r="N60" s="9">
        <f>J60*K60/1000*L60/2000</f>
        <v>6293.3536635576647</v>
      </c>
      <c r="O60" s="9">
        <f>J60/1000*K60*M60/2000</f>
        <v>2463.0761745334107</v>
      </c>
      <c r="P60" s="9"/>
      <c r="Q60" s="27"/>
      <c r="R60" s="9"/>
      <c r="S60" s="9"/>
      <c r="T60" s="9"/>
      <c r="U60" s="9"/>
      <c r="V60" s="51"/>
      <c r="W60" s="50"/>
      <c r="X60" s="50"/>
      <c r="Y60" s="50"/>
      <c r="Z60" s="50"/>
      <c r="AA60" s="50"/>
      <c r="AB60" s="50"/>
      <c r="AC60" s="61"/>
    </row>
    <row r="61" spans="1:29" x14ac:dyDescent="0.25">
      <c r="A61" s="47"/>
      <c r="B61" s="47"/>
      <c r="C61" s="47"/>
      <c r="D61" s="47"/>
      <c r="E61" s="47"/>
      <c r="F61" s="4"/>
      <c r="G61" s="1"/>
      <c r="H61" s="2"/>
      <c r="I61" s="3"/>
      <c r="J61" s="2"/>
      <c r="K61" s="17"/>
      <c r="L61" s="18"/>
      <c r="M61" s="18"/>
      <c r="N61" s="2"/>
      <c r="O61" s="2"/>
      <c r="P61" s="4"/>
      <c r="Q61" s="48"/>
      <c r="R61" s="4"/>
      <c r="S61" s="4"/>
      <c r="T61" s="4"/>
      <c r="U61" s="4"/>
      <c r="V61" s="49"/>
      <c r="W61" s="47"/>
      <c r="X61" s="47"/>
      <c r="Y61" s="47"/>
      <c r="Z61" s="47"/>
      <c r="AA61" s="47"/>
      <c r="AB61" s="47"/>
      <c r="AC61" s="60"/>
    </row>
    <row r="62" spans="1:29" x14ac:dyDescent="0.25">
      <c r="A62" s="47" t="s">
        <v>34</v>
      </c>
      <c r="B62" s="47" t="s">
        <v>54</v>
      </c>
      <c r="C62" s="47">
        <v>2790</v>
      </c>
      <c r="D62" s="47" t="s">
        <v>36</v>
      </c>
      <c r="E62" s="47">
        <v>2014</v>
      </c>
      <c r="F62" s="4">
        <v>8012.32</v>
      </c>
      <c r="G62" s="1"/>
      <c r="H62" s="2">
        <v>75</v>
      </c>
      <c r="I62" s="3">
        <f>P62/(H$62*8760)</f>
        <v>0.75039540334855404</v>
      </c>
      <c r="J62" s="4">
        <f>V62/P62*1000</f>
        <v>11173.448129162873</v>
      </c>
      <c r="K62" s="5"/>
      <c r="L62" s="6"/>
      <c r="M62" s="6"/>
      <c r="N62" s="2"/>
      <c r="O62" s="2"/>
      <c r="P62" s="4">
        <v>493009.78</v>
      </c>
      <c r="Q62" s="48">
        <v>0.35959999999999998</v>
      </c>
      <c r="R62" s="48">
        <f>T62*2000/V62</f>
        <v>0.84903817577440233</v>
      </c>
      <c r="S62" s="4">
        <v>995.12400000000002</v>
      </c>
      <c r="T62" s="4">
        <v>2338.5140000000001</v>
      </c>
      <c r="U62" s="4">
        <v>599717.57999999996</v>
      </c>
      <c r="V62" s="49">
        <v>5508619.2039999999</v>
      </c>
      <c r="W62" s="47" t="s">
        <v>32</v>
      </c>
      <c r="X62" s="47" t="s">
        <v>32</v>
      </c>
      <c r="Y62" s="47" t="s">
        <v>55</v>
      </c>
      <c r="Z62" s="47" t="s">
        <v>21</v>
      </c>
      <c r="AA62" s="47"/>
      <c r="AB62" s="47"/>
      <c r="AC62" s="60"/>
    </row>
    <row r="63" spans="1:29" x14ac:dyDescent="0.25">
      <c r="A63" s="47" t="s">
        <v>34</v>
      </c>
      <c r="B63" s="47" t="s">
        <v>54</v>
      </c>
      <c r="C63" s="47">
        <v>2790</v>
      </c>
      <c r="D63" s="47" t="s">
        <v>36</v>
      </c>
      <c r="E63" s="47">
        <v>2015</v>
      </c>
      <c r="F63" s="4">
        <v>7947.47</v>
      </c>
      <c r="G63" s="1"/>
      <c r="H63" s="2"/>
      <c r="I63" s="3">
        <f t="shared" ref="I63:I65" si="10">P63/(H$62*8760)</f>
        <v>0.70538392694063923</v>
      </c>
      <c r="J63" s="4">
        <f>V63/P63*1000</f>
        <v>11446.037754756178</v>
      </c>
      <c r="K63" s="5"/>
      <c r="L63" s="6"/>
      <c r="M63" s="6"/>
      <c r="N63" s="2"/>
      <c r="O63" s="2"/>
      <c r="P63" s="4">
        <v>463437.24</v>
      </c>
      <c r="Q63" s="48">
        <v>0.36649999999999999</v>
      </c>
      <c r="R63" s="48">
        <f>T63*2000/V63</f>
        <v>0.77134366302395418</v>
      </c>
      <c r="S63" s="4">
        <v>988.73699999999997</v>
      </c>
      <c r="T63" s="4">
        <v>2045.8040000000001</v>
      </c>
      <c r="U63" s="4">
        <v>577507.03099999996</v>
      </c>
      <c r="V63" s="49">
        <v>5304520.1459999997</v>
      </c>
      <c r="W63" s="47" t="s">
        <v>32</v>
      </c>
      <c r="X63" s="47" t="s">
        <v>32</v>
      </c>
      <c r="Y63" s="47" t="s">
        <v>55</v>
      </c>
      <c r="Z63" s="47" t="s">
        <v>21</v>
      </c>
      <c r="AA63" s="47"/>
      <c r="AB63" s="47"/>
      <c r="AC63" s="60"/>
    </row>
    <row r="64" spans="1:29" x14ac:dyDescent="0.25">
      <c r="A64" s="47" t="s">
        <v>34</v>
      </c>
      <c r="B64" s="47" t="s">
        <v>54</v>
      </c>
      <c r="C64" s="47">
        <v>2790</v>
      </c>
      <c r="D64" s="47" t="s">
        <v>36</v>
      </c>
      <c r="E64" s="47">
        <v>2016</v>
      </c>
      <c r="F64" s="4">
        <v>7753.7</v>
      </c>
      <c r="G64" s="1"/>
      <c r="H64" s="2"/>
      <c r="I64" s="3">
        <f t="shared" si="10"/>
        <v>0.68988911719939117</v>
      </c>
      <c r="J64" s="4">
        <f>V64/P64*1000</f>
        <v>11543.172022768973</v>
      </c>
      <c r="K64" s="5"/>
      <c r="L64" s="6"/>
      <c r="M64" s="6"/>
      <c r="N64" s="2"/>
      <c r="O64" s="2"/>
      <c r="P64" s="4">
        <v>453257.15</v>
      </c>
      <c r="Q64" s="48">
        <v>0.38729999999999998</v>
      </c>
      <c r="R64" s="48">
        <f>T64*2000/V64</f>
        <v>0.7212908610936325</v>
      </c>
      <c r="S64" s="4">
        <v>1015.559</v>
      </c>
      <c r="T64" s="4">
        <v>1886.9059999999999</v>
      </c>
      <c r="U64" s="4">
        <v>569609.875</v>
      </c>
      <c r="V64" s="49">
        <v>5232025.2529999996</v>
      </c>
      <c r="W64" s="47" t="s">
        <v>32</v>
      </c>
      <c r="X64" s="47" t="s">
        <v>32</v>
      </c>
      <c r="Y64" s="47" t="s">
        <v>55</v>
      </c>
      <c r="Z64" s="47" t="s">
        <v>21</v>
      </c>
      <c r="AA64" s="47"/>
      <c r="AB64" s="47"/>
      <c r="AC64" s="60"/>
    </row>
    <row r="65" spans="1:29" x14ac:dyDescent="0.25">
      <c r="A65" s="47" t="s">
        <v>34</v>
      </c>
      <c r="B65" s="47" t="s">
        <v>54</v>
      </c>
      <c r="C65" s="47">
        <v>2790</v>
      </c>
      <c r="D65" s="47" t="s">
        <v>36</v>
      </c>
      <c r="E65" s="47">
        <v>2017</v>
      </c>
      <c r="F65" s="4">
        <v>7887.94</v>
      </c>
      <c r="G65" s="30" t="s">
        <v>87</v>
      </c>
      <c r="H65" s="2"/>
      <c r="I65" s="3">
        <f t="shared" si="10"/>
        <v>0.69335686453576872</v>
      </c>
      <c r="J65" s="4">
        <f>V65/P65*1000</f>
        <v>11493.528495015515</v>
      </c>
      <c r="K65" s="12" t="s">
        <v>78</v>
      </c>
      <c r="L65" s="13">
        <v>2017</v>
      </c>
      <c r="M65" s="29">
        <v>2018</v>
      </c>
      <c r="N65" s="2"/>
      <c r="O65" s="2"/>
      <c r="P65" s="4">
        <v>455535.46</v>
      </c>
      <c r="Q65" s="48">
        <v>0.37059999999999998</v>
      </c>
      <c r="R65" s="48">
        <f>T65*2000/V65</f>
        <v>0.56737178322482995</v>
      </c>
      <c r="S65" s="4">
        <v>985.25300000000004</v>
      </c>
      <c r="T65" s="4">
        <v>1485.297</v>
      </c>
      <c r="U65" s="4">
        <v>570010.66399999999</v>
      </c>
      <c r="V65" s="49">
        <v>5235709.79</v>
      </c>
      <c r="W65" s="47" t="s">
        <v>32</v>
      </c>
      <c r="X65" s="47" t="s">
        <v>32</v>
      </c>
      <c r="Y65" s="47" t="s">
        <v>55</v>
      </c>
      <c r="Z65" s="47" t="s">
        <v>21</v>
      </c>
      <c r="AA65" s="47"/>
      <c r="AB65" s="47" t="s">
        <v>56</v>
      </c>
      <c r="AC65" s="60"/>
    </row>
    <row r="66" spans="1:29" x14ac:dyDescent="0.25">
      <c r="A66" s="50"/>
      <c r="B66" s="50"/>
      <c r="C66" s="50"/>
      <c r="D66" s="50"/>
      <c r="E66" s="50"/>
      <c r="F66" s="9"/>
      <c r="G66" s="9"/>
      <c r="H66" s="9"/>
      <c r="I66" s="10" t="s">
        <v>79</v>
      </c>
      <c r="J66" s="9">
        <f>AVERAGE(J62:J65)</f>
        <v>11414.046600425885</v>
      </c>
      <c r="K66" s="7">
        <f>H62*8760*0.85</f>
        <v>558450</v>
      </c>
      <c r="L66" s="8">
        <f>Q65</f>
        <v>0.37059999999999998</v>
      </c>
      <c r="M66" s="35">
        <v>0.46400000000000002</v>
      </c>
      <c r="N66" s="9">
        <f>J66*K66/1000*L66/2000</f>
        <v>1181.1345022386517</v>
      </c>
      <c r="O66" s="9">
        <f>J66/1000*K66*M66/2000</f>
        <v>1478.808443169818</v>
      </c>
      <c r="P66" s="9"/>
      <c r="Q66" s="27"/>
      <c r="R66" s="8"/>
      <c r="S66" s="9"/>
      <c r="T66" s="8"/>
      <c r="U66" s="9"/>
      <c r="V66" s="51"/>
      <c r="W66" s="50"/>
      <c r="X66" s="50"/>
      <c r="Y66" s="50"/>
      <c r="Z66" s="50"/>
      <c r="AA66" s="50"/>
      <c r="AB66" s="50"/>
      <c r="AC66" s="61"/>
    </row>
    <row r="67" spans="1:29" x14ac:dyDescent="0.25">
      <c r="A67" s="47"/>
      <c r="B67" s="47"/>
      <c r="C67" s="47"/>
      <c r="D67" s="47"/>
      <c r="E67" s="47"/>
      <c r="F67" s="4"/>
      <c r="G67" s="1"/>
      <c r="H67" s="2"/>
      <c r="I67" s="3"/>
      <c r="J67" s="2"/>
      <c r="K67" s="5"/>
      <c r="L67" s="6"/>
      <c r="M67" s="6"/>
      <c r="N67" s="2"/>
      <c r="O67" s="2"/>
      <c r="P67" s="4"/>
      <c r="Q67" s="48"/>
      <c r="R67" s="4"/>
      <c r="S67" s="4"/>
      <c r="T67" s="4"/>
      <c r="U67" s="4"/>
      <c r="V67" s="49"/>
      <c r="W67" s="47"/>
      <c r="X67" s="47"/>
      <c r="Y67" s="47"/>
      <c r="Z67" s="47"/>
      <c r="AA67" s="47"/>
      <c r="AB67" s="47"/>
      <c r="AC67" s="60"/>
    </row>
    <row r="68" spans="1:29" x14ac:dyDescent="0.25">
      <c r="A68" s="52" t="s">
        <v>34</v>
      </c>
      <c r="B68" s="52" t="s">
        <v>57</v>
      </c>
      <c r="C68" s="52">
        <v>56786</v>
      </c>
      <c r="D68" s="52">
        <v>1</v>
      </c>
      <c r="E68" s="52">
        <v>2014</v>
      </c>
      <c r="F68" s="31">
        <v>2769.04</v>
      </c>
      <c r="G68" s="30"/>
      <c r="H68" s="31">
        <v>106.2</v>
      </c>
      <c r="I68" s="37">
        <f>P68/(H$68*8760)</f>
        <v>9.8333892285598801E-2</v>
      </c>
      <c r="J68" s="31">
        <f>V68/P68*1000</f>
        <v>24637.208038372915</v>
      </c>
      <c r="K68" s="36"/>
      <c r="L68" s="35"/>
      <c r="M68" s="35"/>
      <c r="N68" s="31"/>
      <c r="O68" s="31"/>
      <c r="P68" s="31">
        <v>91481.2</v>
      </c>
      <c r="Q68" s="32">
        <v>0.68210000000000004</v>
      </c>
      <c r="R68" s="31"/>
      <c r="S68" s="31">
        <v>1293.99</v>
      </c>
      <c r="T68" s="31">
        <v>1415.325</v>
      </c>
      <c r="U68" s="31">
        <v>245388.61</v>
      </c>
      <c r="V68" s="53">
        <v>2253841.3560000001</v>
      </c>
      <c r="W68" s="52" t="s">
        <v>39</v>
      </c>
      <c r="X68" s="52" t="s">
        <v>39</v>
      </c>
      <c r="Y68" s="52" t="s">
        <v>30</v>
      </c>
      <c r="Z68" s="52" t="s">
        <v>21</v>
      </c>
      <c r="AA68" s="52"/>
      <c r="AB68" s="52" t="s">
        <v>58</v>
      </c>
      <c r="AC68" s="62" t="s">
        <v>51</v>
      </c>
    </row>
    <row r="69" spans="1:29" x14ac:dyDescent="0.25">
      <c r="A69" s="52" t="s">
        <v>34</v>
      </c>
      <c r="B69" s="52" t="s">
        <v>57</v>
      </c>
      <c r="C69" s="52">
        <v>56786</v>
      </c>
      <c r="D69" s="52">
        <v>1</v>
      </c>
      <c r="E69" s="52">
        <v>2015</v>
      </c>
      <c r="F69" s="31">
        <v>7213.56</v>
      </c>
      <c r="G69" s="30"/>
      <c r="H69" s="31"/>
      <c r="I69" s="37"/>
      <c r="J69" s="31">
        <f>V69/P69*1000</f>
        <v>37448.539333765213</v>
      </c>
      <c r="K69" s="36"/>
      <c r="L69" s="35"/>
      <c r="M69" s="35"/>
      <c r="N69" s="31"/>
      <c r="O69" s="31"/>
      <c r="P69" s="31">
        <v>133881.03</v>
      </c>
      <c r="Q69" s="32">
        <v>9.7500000000000003E-2</v>
      </c>
      <c r="R69" s="31"/>
      <c r="S69" s="31">
        <v>234.96199999999999</v>
      </c>
      <c r="T69" s="31">
        <v>66.846999999999994</v>
      </c>
      <c r="U69" s="31">
        <v>545512.82900000003</v>
      </c>
      <c r="V69" s="53">
        <v>5013649.0180000002</v>
      </c>
      <c r="W69" s="52" t="s">
        <v>39</v>
      </c>
      <c r="X69" s="52" t="s">
        <v>39</v>
      </c>
      <c r="Y69" s="52" t="s">
        <v>30</v>
      </c>
      <c r="Z69" s="52" t="s">
        <v>21</v>
      </c>
      <c r="AA69" s="52" t="s">
        <v>19</v>
      </c>
      <c r="AB69" s="52" t="s">
        <v>58</v>
      </c>
      <c r="AC69" s="62" t="s">
        <v>51</v>
      </c>
    </row>
    <row r="70" spans="1:29" x14ac:dyDescent="0.25">
      <c r="A70" s="52" t="s">
        <v>34</v>
      </c>
      <c r="B70" s="52" t="s">
        <v>57</v>
      </c>
      <c r="C70" s="52">
        <v>56786</v>
      </c>
      <c r="D70" s="52">
        <v>1</v>
      </c>
      <c r="E70" s="52">
        <v>2016</v>
      </c>
      <c r="F70" s="31">
        <v>8534.68</v>
      </c>
      <c r="G70" s="30"/>
      <c r="H70" s="31"/>
      <c r="I70" s="37"/>
      <c r="J70" s="31" t="e">
        <f>V70/P70*1000</f>
        <v>#DIV/0!</v>
      </c>
      <c r="K70" s="36"/>
      <c r="L70" s="35"/>
      <c r="M70" s="35"/>
      <c r="N70" s="31"/>
      <c r="O70" s="31"/>
      <c r="P70" s="31"/>
      <c r="Q70" s="32">
        <v>9.5399999999999999E-2</v>
      </c>
      <c r="R70" s="31"/>
      <c r="S70" s="31">
        <v>288.61200000000002</v>
      </c>
      <c r="T70" s="31">
        <v>17.239999999999998</v>
      </c>
      <c r="U70" s="31">
        <v>576798.39099999995</v>
      </c>
      <c r="V70" s="53">
        <v>6177452.0029999996</v>
      </c>
      <c r="W70" s="52" t="s">
        <v>39</v>
      </c>
      <c r="X70" s="52" t="s">
        <v>39</v>
      </c>
      <c r="Y70" s="52" t="s">
        <v>30</v>
      </c>
      <c r="Z70" s="52" t="s">
        <v>21</v>
      </c>
      <c r="AA70" s="52" t="s">
        <v>19</v>
      </c>
      <c r="AB70" s="52" t="s">
        <v>58</v>
      </c>
      <c r="AC70" s="62" t="s">
        <v>51</v>
      </c>
    </row>
    <row r="71" spans="1:29" x14ac:dyDescent="0.25">
      <c r="A71" s="52" t="s">
        <v>34</v>
      </c>
      <c r="B71" s="52" t="s">
        <v>57</v>
      </c>
      <c r="C71" s="52">
        <v>56786</v>
      </c>
      <c r="D71" s="52">
        <v>1</v>
      </c>
      <c r="E71" s="52">
        <v>2017</v>
      </c>
      <c r="F71" s="31">
        <v>8137.81</v>
      </c>
      <c r="G71" s="30"/>
      <c r="H71" s="31"/>
      <c r="I71" s="37"/>
      <c r="J71" s="31" t="e">
        <f>V71/P71*1000</f>
        <v>#DIV/0!</v>
      </c>
      <c r="K71" s="34"/>
      <c r="L71" s="35"/>
      <c r="M71" s="29"/>
      <c r="N71" s="31"/>
      <c r="O71" s="31"/>
      <c r="P71" s="31"/>
      <c r="Q71" s="32">
        <v>0.10249999999999999</v>
      </c>
      <c r="R71" s="31"/>
      <c r="S71" s="31">
        <v>284.42200000000003</v>
      </c>
      <c r="T71" s="31">
        <v>20.501999999999999</v>
      </c>
      <c r="U71" s="31">
        <v>549640.01399999997</v>
      </c>
      <c r="V71" s="53">
        <v>5627717.6030000001</v>
      </c>
      <c r="W71" s="52" t="s">
        <v>39</v>
      </c>
      <c r="X71" s="52" t="s">
        <v>39</v>
      </c>
      <c r="Y71" s="52" t="s">
        <v>30</v>
      </c>
      <c r="Z71" s="52" t="s">
        <v>21</v>
      </c>
      <c r="AA71" s="52" t="s">
        <v>59</v>
      </c>
      <c r="AB71" s="52" t="s">
        <v>58</v>
      </c>
      <c r="AC71" s="62" t="s">
        <v>51</v>
      </c>
    </row>
    <row r="72" spans="1:29" x14ac:dyDescent="0.25">
      <c r="A72" s="52"/>
      <c r="B72" s="52"/>
      <c r="C72" s="52"/>
      <c r="D72" s="52"/>
      <c r="E72" s="52"/>
      <c r="F72" s="31"/>
      <c r="G72" s="30"/>
      <c r="H72" s="31"/>
      <c r="I72" s="37"/>
      <c r="J72" s="31"/>
      <c r="K72" s="34"/>
      <c r="L72" s="35"/>
      <c r="M72" s="29"/>
      <c r="N72" s="31"/>
      <c r="O72" s="31"/>
      <c r="P72" s="31"/>
      <c r="Q72" s="32"/>
      <c r="R72" s="31"/>
      <c r="S72" s="31"/>
      <c r="T72" s="31"/>
      <c r="U72" s="31"/>
      <c r="V72" s="53"/>
      <c r="W72" s="52"/>
      <c r="X72" s="52"/>
      <c r="Y72" s="52"/>
      <c r="Z72" s="52"/>
      <c r="AA72" s="52"/>
      <c r="AB72" s="52"/>
      <c r="AC72" s="62"/>
    </row>
    <row r="73" spans="1:29" s="70" customFormat="1" ht="30" x14ac:dyDescent="0.25">
      <c r="A73" s="66" t="s">
        <v>0</v>
      </c>
      <c r="B73" s="66" t="s">
        <v>1</v>
      </c>
      <c r="C73" s="66"/>
      <c r="D73" s="66" t="s">
        <v>3</v>
      </c>
      <c r="E73" s="66" t="s">
        <v>4</v>
      </c>
      <c r="F73" s="66" t="s">
        <v>83</v>
      </c>
      <c r="G73" s="38"/>
      <c r="H73" s="38" t="s">
        <v>7</v>
      </c>
      <c r="I73" s="71" t="s">
        <v>8</v>
      </c>
      <c r="J73" s="38" t="s">
        <v>9</v>
      </c>
      <c r="K73" s="38" t="s">
        <v>10</v>
      </c>
      <c r="L73" s="38" t="s">
        <v>11</v>
      </c>
      <c r="M73" s="67"/>
      <c r="N73" s="67"/>
      <c r="O73" s="38"/>
      <c r="P73" s="38"/>
      <c r="Q73" s="38"/>
      <c r="R73" s="38"/>
      <c r="S73" s="67"/>
      <c r="T73" s="38"/>
      <c r="U73" s="38"/>
      <c r="V73" s="38"/>
      <c r="W73" s="68"/>
      <c r="X73" s="66"/>
      <c r="Y73" s="66"/>
      <c r="Z73" s="66"/>
      <c r="AA73" s="66"/>
      <c r="AB73" s="66"/>
      <c r="AC73" s="69"/>
    </row>
    <row r="74" spans="1:29" x14ac:dyDescent="0.25">
      <c r="A74" s="52" t="s">
        <v>34</v>
      </c>
      <c r="B74" s="52" t="s">
        <v>57</v>
      </c>
      <c r="C74" s="52"/>
      <c r="D74" s="52">
        <v>1</v>
      </c>
      <c r="E74" s="52">
        <v>2018</v>
      </c>
      <c r="F74" s="52">
        <v>12</v>
      </c>
      <c r="G74" s="31"/>
      <c r="H74" s="30">
        <v>41</v>
      </c>
      <c r="I74" s="32">
        <v>0.10199999999999999</v>
      </c>
      <c r="J74" s="31">
        <v>261.69799999999998</v>
      </c>
      <c r="K74" s="31">
        <v>538577</v>
      </c>
      <c r="L74" s="53">
        <v>5221238.2110000001</v>
      </c>
      <c r="M74" s="35"/>
      <c r="N74" s="35"/>
      <c r="O74" s="31"/>
      <c r="P74" s="31"/>
      <c r="Q74" s="31"/>
      <c r="R74" s="31"/>
      <c r="S74" s="32"/>
      <c r="T74" s="31"/>
      <c r="U74" s="31"/>
      <c r="V74" s="31"/>
      <c r="W74" s="53"/>
      <c r="X74" s="52"/>
      <c r="Y74" s="52"/>
      <c r="Z74" s="52"/>
      <c r="AA74" s="52"/>
      <c r="AB74" s="52"/>
      <c r="AC74" s="62"/>
    </row>
    <row r="75" spans="1:29" x14ac:dyDescent="0.25">
      <c r="A75" s="54"/>
      <c r="B75" s="54"/>
      <c r="C75" s="54"/>
      <c r="D75" s="54"/>
      <c r="E75" s="54"/>
      <c r="F75" s="54"/>
      <c r="G75" s="2"/>
      <c r="H75" s="1"/>
      <c r="I75" s="25"/>
      <c r="J75" s="2"/>
      <c r="K75" s="2"/>
      <c r="L75" s="55"/>
      <c r="M75" s="6"/>
      <c r="N75" s="6"/>
      <c r="O75" s="2"/>
      <c r="P75" s="2"/>
      <c r="Q75" s="2"/>
      <c r="R75" s="2"/>
      <c r="S75" s="25"/>
      <c r="T75" s="2"/>
      <c r="U75" s="2"/>
      <c r="V75" s="2"/>
      <c r="W75" s="55"/>
      <c r="X75" s="54"/>
      <c r="Y75" s="54"/>
      <c r="Z75" s="54"/>
      <c r="AA75" s="54"/>
      <c r="AB75" s="54"/>
      <c r="AC75" s="63"/>
    </row>
    <row r="76" spans="1:29" x14ac:dyDescent="0.25">
      <c r="A76" s="56" t="s">
        <v>34</v>
      </c>
      <c r="B76" s="56" t="s">
        <v>60</v>
      </c>
      <c r="C76" s="56">
        <v>2824</v>
      </c>
      <c r="D76" s="56">
        <v>1</v>
      </c>
      <c r="E76" s="56">
        <v>2014</v>
      </c>
      <c r="F76" s="14">
        <v>8276.07</v>
      </c>
      <c r="G76" s="20"/>
      <c r="H76" s="14"/>
      <c r="I76" s="15"/>
      <c r="J76" s="14"/>
      <c r="K76" s="21"/>
      <c r="L76" s="22"/>
      <c r="M76" s="22"/>
      <c r="N76" s="14"/>
      <c r="O76" s="14"/>
      <c r="P76" s="14"/>
      <c r="Q76" s="57">
        <v>0.224</v>
      </c>
      <c r="R76" s="14"/>
      <c r="S76" s="14">
        <v>1055.558</v>
      </c>
      <c r="T76" s="14">
        <v>2493.2579999999998</v>
      </c>
      <c r="U76" s="14">
        <v>1000026.166</v>
      </c>
      <c r="V76" s="58">
        <v>9534956.1730000004</v>
      </c>
      <c r="W76" s="56" t="s">
        <v>39</v>
      </c>
      <c r="X76" s="56" t="s">
        <v>39</v>
      </c>
      <c r="Y76" s="56" t="s">
        <v>20</v>
      </c>
      <c r="Z76" s="56" t="s">
        <v>21</v>
      </c>
      <c r="AA76" s="56" t="s">
        <v>27</v>
      </c>
      <c r="AB76" s="56"/>
      <c r="AC76" s="64" t="s">
        <v>29</v>
      </c>
    </row>
    <row r="77" spans="1:29" x14ac:dyDescent="0.25">
      <c r="A77" s="56" t="s">
        <v>34</v>
      </c>
      <c r="B77" s="56" t="s">
        <v>60</v>
      </c>
      <c r="C77" s="56">
        <v>2824</v>
      </c>
      <c r="D77" s="56">
        <v>1</v>
      </c>
      <c r="E77" s="56">
        <v>2015</v>
      </c>
      <c r="F77" s="14">
        <v>7558.8</v>
      </c>
      <c r="G77" s="20"/>
      <c r="H77" s="14"/>
      <c r="I77" s="15"/>
      <c r="J77" s="14"/>
      <c r="K77" s="21"/>
      <c r="L77" s="22"/>
      <c r="M77" s="22"/>
      <c r="N77" s="14"/>
      <c r="O77" s="14"/>
      <c r="P77" s="14"/>
      <c r="Q77" s="57">
        <v>0.2072</v>
      </c>
      <c r="R77" s="14"/>
      <c r="S77" s="14">
        <v>872.20600000000002</v>
      </c>
      <c r="T77" s="14">
        <v>2076.2950000000001</v>
      </c>
      <c r="U77" s="14">
        <v>880519.58799999999</v>
      </c>
      <c r="V77" s="58">
        <v>8395518.6300000008</v>
      </c>
      <c r="W77" s="56" t="s">
        <v>39</v>
      </c>
      <c r="X77" s="56" t="s">
        <v>39</v>
      </c>
      <c r="Y77" s="56" t="s">
        <v>20</v>
      </c>
      <c r="Z77" s="56" t="s">
        <v>21</v>
      </c>
      <c r="AA77" s="56" t="s">
        <v>27</v>
      </c>
      <c r="AB77" s="56"/>
      <c r="AC77" s="64" t="s">
        <v>29</v>
      </c>
    </row>
    <row r="78" spans="1:29" x14ac:dyDescent="0.25">
      <c r="A78" s="56" t="s">
        <v>34</v>
      </c>
      <c r="B78" s="56" t="s">
        <v>60</v>
      </c>
      <c r="C78" s="56">
        <v>2824</v>
      </c>
      <c r="D78" s="56">
        <v>1</v>
      </c>
      <c r="E78" s="56">
        <v>2016</v>
      </c>
      <c r="F78" s="14">
        <v>7543.29</v>
      </c>
      <c r="G78" s="20"/>
      <c r="H78" s="14"/>
      <c r="I78" s="15"/>
      <c r="J78" s="14"/>
      <c r="K78" s="21"/>
      <c r="L78" s="22"/>
      <c r="M78" s="22"/>
      <c r="N78" s="14"/>
      <c r="O78" s="14"/>
      <c r="P78" s="14"/>
      <c r="Q78" s="57">
        <v>0.21909999999999999</v>
      </c>
      <c r="R78" s="14"/>
      <c r="S78" s="14">
        <v>1052.2950000000001</v>
      </c>
      <c r="T78" s="14">
        <v>2412.3139999999999</v>
      </c>
      <c r="U78" s="14">
        <v>963783.35199999996</v>
      </c>
      <c r="V78" s="58">
        <v>9189367.7489999998</v>
      </c>
      <c r="W78" s="56" t="s">
        <v>39</v>
      </c>
      <c r="X78" s="56" t="s">
        <v>39</v>
      </c>
      <c r="Y78" s="56" t="s">
        <v>20</v>
      </c>
      <c r="Z78" s="56" t="s">
        <v>21</v>
      </c>
      <c r="AA78" s="56" t="s">
        <v>27</v>
      </c>
      <c r="AB78" s="56"/>
      <c r="AC78" s="64" t="s">
        <v>29</v>
      </c>
    </row>
    <row r="79" spans="1:29" x14ac:dyDescent="0.25">
      <c r="A79" s="56" t="s">
        <v>34</v>
      </c>
      <c r="B79" s="56" t="s">
        <v>60</v>
      </c>
      <c r="C79" s="56">
        <v>2824</v>
      </c>
      <c r="D79" s="56">
        <v>1</v>
      </c>
      <c r="E79" s="56">
        <v>2017</v>
      </c>
      <c r="F79" s="14">
        <v>1247.69</v>
      </c>
      <c r="G79" s="20"/>
      <c r="H79" s="14"/>
      <c r="I79" s="15"/>
      <c r="J79" s="14"/>
      <c r="K79" s="23"/>
      <c r="L79" s="22"/>
      <c r="M79" s="24"/>
      <c r="N79" s="14"/>
      <c r="O79" s="14"/>
      <c r="P79" s="14"/>
      <c r="Q79" s="57">
        <v>0.27279999999999999</v>
      </c>
      <c r="R79" s="14"/>
      <c r="S79" s="14">
        <v>175.34100000000001</v>
      </c>
      <c r="T79" s="14">
        <v>395.065</v>
      </c>
      <c r="U79" s="14">
        <v>143160.99</v>
      </c>
      <c r="V79" s="58">
        <v>1365016.0889999999</v>
      </c>
      <c r="W79" s="56" t="s">
        <v>39</v>
      </c>
      <c r="X79" s="56" t="s">
        <v>39</v>
      </c>
      <c r="Y79" s="56" t="s">
        <v>20</v>
      </c>
      <c r="Z79" s="56" t="s">
        <v>21</v>
      </c>
      <c r="AA79" s="56" t="s">
        <v>27</v>
      </c>
      <c r="AB79" s="56"/>
      <c r="AC79" s="64" t="s">
        <v>29</v>
      </c>
    </row>
    <row r="80" spans="1:29" x14ac:dyDescent="0.25">
      <c r="A80" s="54"/>
      <c r="B80" s="54"/>
      <c r="C80" s="54"/>
      <c r="D80" s="54"/>
      <c r="E80" s="54"/>
      <c r="F80" s="2"/>
      <c r="G80" s="1"/>
      <c r="H80" s="2"/>
      <c r="I80" s="16"/>
      <c r="J80" s="2"/>
      <c r="K80" s="5"/>
      <c r="L80" s="6"/>
      <c r="M80" s="6"/>
      <c r="N80" s="2"/>
      <c r="O80" s="2"/>
      <c r="P80" s="2"/>
      <c r="Q80" s="25"/>
      <c r="R80" s="2"/>
      <c r="S80" s="2"/>
      <c r="T80" s="2"/>
      <c r="U80" s="2"/>
      <c r="V80" s="55"/>
      <c r="W80" s="54"/>
      <c r="X80" s="54"/>
      <c r="Y80" s="54"/>
      <c r="Z80" s="54"/>
      <c r="AA80" s="54"/>
      <c r="AB80" s="54"/>
      <c r="AC80" s="63"/>
    </row>
    <row r="81" spans="1:29" x14ac:dyDescent="0.25">
      <c r="A81" s="56" t="s">
        <v>34</v>
      </c>
      <c r="B81" s="56" t="s">
        <v>60</v>
      </c>
      <c r="C81" s="56">
        <v>2824</v>
      </c>
      <c r="D81" s="56">
        <v>10</v>
      </c>
      <c r="E81" s="56">
        <v>2014</v>
      </c>
      <c r="F81" s="14">
        <v>7537.49</v>
      </c>
      <c r="G81" s="20"/>
      <c r="H81" s="14"/>
      <c r="I81" s="15"/>
      <c r="J81" s="14"/>
      <c r="K81" s="21"/>
      <c r="L81" s="22"/>
      <c r="M81" s="22"/>
      <c r="N81" s="14"/>
      <c r="O81" s="14"/>
      <c r="P81" s="14"/>
      <c r="Q81" s="57">
        <v>0.31280000000000002</v>
      </c>
      <c r="R81" s="14"/>
      <c r="S81" s="14">
        <v>606.39200000000005</v>
      </c>
      <c r="T81" s="14">
        <v>97.594999999999999</v>
      </c>
      <c r="U81" s="14">
        <v>408204.73499999999</v>
      </c>
      <c r="V81" s="58">
        <v>3892143.8590000002</v>
      </c>
      <c r="W81" s="56" t="s">
        <v>39</v>
      </c>
      <c r="X81" s="56" t="s">
        <v>39</v>
      </c>
      <c r="Y81" s="56" t="s">
        <v>24</v>
      </c>
      <c r="Z81" s="56" t="s">
        <v>21</v>
      </c>
      <c r="AA81" s="56" t="s">
        <v>27</v>
      </c>
      <c r="AB81" s="56" t="s">
        <v>28</v>
      </c>
      <c r="AC81" s="64" t="s">
        <v>25</v>
      </c>
    </row>
    <row r="82" spans="1:29" x14ac:dyDescent="0.25">
      <c r="A82" s="56" t="s">
        <v>34</v>
      </c>
      <c r="B82" s="56" t="s">
        <v>60</v>
      </c>
      <c r="C82" s="56">
        <v>2824</v>
      </c>
      <c r="D82" s="56">
        <v>10</v>
      </c>
      <c r="E82" s="56">
        <v>2015</v>
      </c>
      <c r="F82" s="14">
        <v>5982.83</v>
      </c>
      <c r="G82" s="20"/>
      <c r="H82" s="14"/>
      <c r="I82" s="15"/>
      <c r="J82" s="14"/>
      <c r="K82" s="21"/>
      <c r="L82" s="22"/>
      <c r="M82" s="22"/>
      <c r="N82" s="14"/>
      <c r="O82" s="14"/>
      <c r="P82" s="14"/>
      <c r="Q82" s="57">
        <v>0.35620000000000002</v>
      </c>
      <c r="R82" s="14"/>
      <c r="S82" s="14">
        <v>580.35500000000002</v>
      </c>
      <c r="T82" s="14">
        <v>88.018000000000001</v>
      </c>
      <c r="U82" s="14">
        <v>341270.61099999998</v>
      </c>
      <c r="V82" s="58">
        <v>3253928.1170000001</v>
      </c>
      <c r="W82" s="56" t="s">
        <v>39</v>
      </c>
      <c r="X82" s="56" t="s">
        <v>39</v>
      </c>
      <c r="Y82" s="56" t="s">
        <v>24</v>
      </c>
      <c r="Z82" s="56" t="s">
        <v>21</v>
      </c>
      <c r="AA82" s="56" t="s">
        <v>27</v>
      </c>
      <c r="AB82" s="56" t="s">
        <v>28</v>
      </c>
      <c r="AC82" s="64" t="s">
        <v>25</v>
      </c>
    </row>
    <row r="83" spans="1:29" x14ac:dyDescent="0.25">
      <c r="A83" s="56" t="s">
        <v>34</v>
      </c>
      <c r="B83" s="56" t="s">
        <v>60</v>
      </c>
      <c r="C83" s="56">
        <v>2824</v>
      </c>
      <c r="D83" s="56">
        <v>10</v>
      </c>
      <c r="E83" s="56">
        <v>2016</v>
      </c>
      <c r="F83" s="14">
        <v>4193.01</v>
      </c>
      <c r="G83" s="20"/>
      <c r="H83" s="14"/>
      <c r="I83" s="15"/>
      <c r="J83" s="14"/>
      <c r="K83" s="21"/>
      <c r="L83" s="22"/>
      <c r="M83" s="22"/>
      <c r="N83" s="14"/>
      <c r="O83" s="14"/>
      <c r="P83" s="14"/>
      <c r="Q83" s="57">
        <v>0.40450000000000003</v>
      </c>
      <c r="R83" s="14"/>
      <c r="S83" s="14">
        <v>489.49799999999999</v>
      </c>
      <c r="T83" s="14">
        <v>66.679000000000002</v>
      </c>
      <c r="U83" s="14">
        <v>252391.796</v>
      </c>
      <c r="V83" s="58">
        <v>2406471.872</v>
      </c>
      <c r="W83" s="56" t="s">
        <v>39</v>
      </c>
      <c r="X83" s="56" t="s">
        <v>39</v>
      </c>
      <c r="Y83" s="56" t="s">
        <v>24</v>
      </c>
      <c r="Z83" s="56" t="s">
        <v>21</v>
      </c>
      <c r="AA83" s="56" t="s">
        <v>27</v>
      </c>
      <c r="AB83" s="56" t="s">
        <v>28</v>
      </c>
      <c r="AC83" s="64" t="s">
        <v>25</v>
      </c>
    </row>
    <row r="84" spans="1:29" x14ac:dyDescent="0.25">
      <c r="A84" s="72" t="s">
        <v>34</v>
      </c>
      <c r="B84" s="72" t="s">
        <v>60</v>
      </c>
      <c r="C84" s="72">
        <v>2824</v>
      </c>
      <c r="D84" s="72">
        <v>10</v>
      </c>
      <c r="E84" s="72">
        <v>2017</v>
      </c>
      <c r="F84" s="73">
        <v>973.66</v>
      </c>
      <c r="G84" s="74"/>
      <c r="H84" s="73"/>
      <c r="I84" s="75"/>
      <c r="J84" s="73"/>
      <c r="K84" s="76"/>
      <c r="L84" s="77"/>
      <c r="M84" s="78"/>
      <c r="N84" s="73"/>
      <c r="O84" s="73"/>
      <c r="P84" s="73"/>
      <c r="Q84" s="79">
        <v>0.44479999999999997</v>
      </c>
      <c r="R84" s="73"/>
      <c r="S84" s="73">
        <v>125.745</v>
      </c>
      <c r="T84" s="73">
        <v>27.593</v>
      </c>
      <c r="U84" s="73">
        <v>59469.141000000003</v>
      </c>
      <c r="V84" s="80">
        <v>567031.42299999995</v>
      </c>
      <c r="W84" s="72" t="s">
        <v>39</v>
      </c>
      <c r="X84" s="72" t="s">
        <v>39</v>
      </c>
      <c r="Y84" s="72" t="s">
        <v>24</v>
      </c>
      <c r="Z84" s="72" t="s">
        <v>21</v>
      </c>
      <c r="AA84" s="72" t="s">
        <v>27</v>
      </c>
      <c r="AB84" s="72" t="s">
        <v>28</v>
      </c>
      <c r="AC84" s="81" t="s">
        <v>25</v>
      </c>
    </row>
    <row r="85" spans="1:29" x14ac:dyDescent="0.25">
      <c r="G85" s="82"/>
      <c r="I85" s="83"/>
    </row>
    <row r="86" spans="1:29" x14ac:dyDescent="0.25">
      <c r="G86" s="86"/>
      <c r="I86" s="87"/>
    </row>
    <row r="87" spans="1:29" x14ac:dyDescent="0.25">
      <c r="M87" s="90"/>
    </row>
  </sheetData>
  <sortState ref="A2:U132">
    <sortCondition ref="B2:B132"/>
    <sortCondition ref="E2:E132"/>
    <sortCondition ref="F2:F1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2018-11-30T13:47:34Z</dcterms:created>
  <dcterms:modified xsi:type="dcterms:W3CDTF">2019-01-29T13:20:18Z</dcterms:modified>
</cp:coreProperties>
</file>